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ichael (MTN)\Downloads\"/>
    </mc:Choice>
  </mc:AlternateContent>
  <xr:revisionPtr revIDLastSave="0" documentId="8_{DB9834EE-19D0-428B-9F24-4A60B0FBA2E8}" xr6:coauthVersionLast="47" xr6:coauthVersionMax="47" xr10:uidLastSave="{00000000-0000-0000-0000-000000000000}"/>
  <bookViews>
    <workbookView xWindow="1950" yWindow="1950" windowWidth="15375" windowHeight="7875" firstSheet="1" activeTab="2" xr2:uid="{DD40D364-9E96-4130-9153-7AC36BF3DC9B}"/>
  </bookViews>
  <sheets>
    <sheet name="Instruction" sheetId="28" r:id="rId1"/>
    <sheet name="Summary Report" sheetId="5" r:id="rId2"/>
    <sheet name="IMEI Request approval &amp; IMEI Up" sheetId="16" r:id="rId3"/>
    <sheet name="PTC Screenshot" sheetId="27" r:id="rId4"/>
    <sheet name="NTC Screenshot" sheetId="29" r:id="rId5"/>
    <sheet name="Defects List" sheetId="6" r:id="rId6"/>
  </sheets>
  <externalReferences>
    <externalReference r:id="rId7"/>
  </externalReferences>
  <definedNames>
    <definedName name="_xlnm._FilterDatabase" localSheetId="5" hidden="1">'Defects List'!$A$1:$K$1</definedName>
    <definedName name="_xlnm._FilterDatabase" localSheetId="2" hidden="1">'IMEI Request approval &amp; IMEI Up'!$A$1:$Q$1</definedName>
    <definedName name="OLE_LINK1" localSheetId="2">'IMEI Request approval &amp; IMEI Up'!#REF!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4" i="5" l="1"/>
  <c r="C13" i="5"/>
  <c r="C12" i="5"/>
  <c r="C11" i="5"/>
  <c r="E11" i="5" s="1"/>
  <c r="D12" i="5" l="1"/>
  <c r="E12" i="5" s="1"/>
  <c r="D13" i="5"/>
  <c r="D14" i="5"/>
  <c r="D11" i="5"/>
  <c r="E14" i="5"/>
  <c r="H12" i="5"/>
  <c r="I12" i="5"/>
  <c r="J12" i="5"/>
  <c r="H13" i="5"/>
  <c r="I13" i="5"/>
  <c r="J13" i="5"/>
  <c r="H14" i="5"/>
  <c r="I14" i="5"/>
  <c r="J14" i="5"/>
  <c r="J11" i="5"/>
  <c r="H11" i="5"/>
  <c r="E13" i="5"/>
  <c r="Q3" i="16"/>
  <c r="Q4" i="16"/>
  <c r="Q5" i="16"/>
  <c r="Q6" i="16"/>
  <c r="Q7" i="16"/>
  <c r="Q8" i="16"/>
  <c r="Q9" i="16"/>
  <c r="Q10" i="16"/>
  <c r="Q11" i="16"/>
  <c r="Q12" i="16"/>
  <c r="Q13" i="16"/>
  <c r="Q14" i="16"/>
  <c r="Q15" i="16"/>
  <c r="Q16" i="16"/>
  <c r="Q17" i="16"/>
  <c r="Q18" i="16"/>
  <c r="Q19" i="16"/>
  <c r="Q20" i="16"/>
  <c r="Q21" i="16"/>
  <c r="Q22" i="16"/>
  <c r="Q23" i="16"/>
  <c r="Q24" i="16"/>
  <c r="Q25" i="16"/>
  <c r="Q26" i="16"/>
  <c r="P3" i="16"/>
  <c r="P4" i="16"/>
  <c r="P5" i="16"/>
  <c r="P6" i="16"/>
  <c r="P7" i="16"/>
  <c r="P8" i="16"/>
  <c r="P9" i="16"/>
  <c r="P10" i="16"/>
  <c r="P11" i="16"/>
  <c r="P12" i="16"/>
  <c r="P13" i="16"/>
  <c r="P14" i="16"/>
  <c r="P15" i="16"/>
  <c r="P16" i="16"/>
  <c r="P17" i="16"/>
  <c r="P18" i="16"/>
  <c r="P19" i="16"/>
  <c r="P20" i="16"/>
  <c r="P21" i="16"/>
  <c r="P22" i="16"/>
  <c r="P23" i="16"/>
  <c r="P24" i="16"/>
  <c r="P25" i="16"/>
  <c r="P26" i="16"/>
  <c r="I6" i="5"/>
  <c r="H6" i="5"/>
  <c r="G6" i="5"/>
  <c r="F6" i="5"/>
  <c r="E6" i="5"/>
  <c r="I5" i="5"/>
  <c r="H5" i="5"/>
  <c r="H7" i="5" s="1"/>
  <c r="G5" i="5"/>
  <c r="F5" i="5"/>
  <c r="E5" i="5"/>
  <c r="D5" i="5"/>
  <c r="I4" i="5"/>
  <c r="H4" i="5"/>
  <c r="G4" i="5"/>
  <c r="F4" i="5"/>
  <c r="E4" i="5"/>
  <c r="I3" i="5"/>
  <c r="H3" i="5"/>
  <c r="G3" i="5"/>
  <c r="F3" i="5"/>
  <c r="E3" i="5"/>
  <c r="D6" i="5"/>
  <c r="D4" i="5"/>
  <c r="D3" i="5"/>
  <c r="C6" i="5"/>
  <c r="C5" i="5"/>
  <c r="C4" i="5"/>
  <c r="C7" i="5" s="1"/>
  <c r="C3" i="5"/>
  <c r="D7" i="5" l="1"/>
  <c r="G7" i="5"/>
  <c r="F7" i="5"/>
  <c r="E7" i="5"/>
  <c r="I7" i="5"/>
  <c r="I11" i="5"/>
  <c r="B24" i="5" s="1"/>
  <c r="B25" i="5"/>
  <c r="P2" i="16"/>
  <c r="Q2" i="16"/>
  <c r="J4" i="5" l="1"/>
  <c r="J6" i="5"/>
  <c r="J5" i="5"/>
  <c r="B22" i="5"/>
  <c r="B21" i="5"/>
  <c r="J3" i="5" l="1"/>
  <c r="B18" i="5"/>
  <c r="B17" i="5"/>
  <c r="B16" i="5"/>
  <c r="J7" i="5" l="1"/>
</calcChain>
</file>

<file path=xl/sharedStrings.xml><?xml version="1.0" encoding="utf-8"?>
<sst xmlns="http://schemas.openxmlformats.org/spreadsheetml/2006/main" count="324" uniqueCount="196">
  <si>
    <t>Expected Result</t>
  </si>
  <si>
    <t>Pending</t>
  </si>
  <si>
    <t>Test Summary report</t>
  </si>
  <si>
    <t>Usecase</t>
  </si>
  <si>
    <t>Total test cases</t>
  </si>
  <si>
    <t>Pass</t>
  </si>
  <si>
    <t>Fail</t>
  </si>
  <si>
    <t>Blocked</t>
  </si>
  <si>
    <t>Not Delivered</t>
  </si>
  <si>
    <t>Percentage Completion</t>
  </si>
  <si>
    <t>Total</t>
  </si>
  <si>
    <t>Usecase/Test Case</t>
  </si>
  <si>
    <t>Issue</t>
  </si>
  <si>
    <t>Detected by</t>
  </si>
  <si>
    <t>Detected On Date</t>
  </si>
  <si>
    <t>Status</t>
  </si>
  <si>
    <t>Severity</t>
  </si>
  <si>
    <t>Owner</t>
  </si>
  <si>
    <t>Comments</t>
  </si>
  <si>
    <t>Closed date</t>
  </si>
  <si>
    <t>FTP</t>
  </si>
  <si>
    <t>FTP Status</t>
  </si>
  <si>
    <t>FTP Remark</t>
  </si>
  <si>
    <t>FTP - Pass</t>
  </si>
  <si>
    <t>FTP -Fail</t>
  </si>
  <si>
    <t>Aging</t>
  </si>
  <si>
    <t xml:space="preserve">  </t>
  </si>
  <si>
    <t>/+ ve</t>
  </si>
  <si>
    <t>Test Scenerios</t>
  </si>
  <si>
    <t>Pre-condition</t>
  </si>
  <si>
    <t>Test Steps</t>
  </si>
  <si>
    <t>Test Data</t>
  </si>
  <si>
    <t>PTC</t>
  </si>
  <si>
    <t>Id</t>
  </si>
  <si>
    <t>FTR.C</t>
  </si>
  <si>
    <t>P.I</t>
  </si>
  <si>
    <t>FTR - Pass</t>
  </si>
  <si>
    <t>FTR - Fail</t>
  </si>
  <si>
    <t>Defect</t>
  </si>
  <si>
    <t>Total No</t>
  </si>
  <si>
    <t>Open</t>
  </si>
  <si>
    <t>Closed</t>
  </si>
  <si>
    <t>Defect - Open</t>
  </si>
  <si>
    <t>Defect - Closed</t>
  </si>
  <si>
    <t>FTR</t>
  </si>
  <si>
    <t xml:space="preserve">Actual Result </t>
  </si>
  <si>
    <t>ReQ ID</t>
  </si>
  <si>
    <t>Req Description</t>
  </si>
  <si>
    <t>Test Case ID</t>
  </si>
  <si>
    <t>Test Case Description</t>
  </si>
  <si>
    <t>Test Case Instructions</t>
  </si>
  <si>
    <t>Field Name</t>
  </si>
  <si>
    <t>Description/Instructions</t>
  </si>
  <si>
    <t>Name of the Test Case - Scenario Id</t>
  </si>
  <si>
    <t>Req. ID</t>
  </si>
  <si>
    <t>Short name of the Test Script Functionality</t>
  </si>
  <si>
    <t>Step Number</t>
  </si>
  <si>
    <t>Detailed description of the step, action to be performed by the tester</t>
  </si>
  <si>
    <t>The result expected from the target system</t>
  </si>
  <si>
    <t>Actual result captured by the tester while executing the test script</t>
  </si>
  <si>
    <t>Expected Results</t>
  </si>
  <si>
    <t>Build or release in which test scripts are executed</t>
  </si>
  <si>
    <t>Actual Results</t>
  </si>
  <si>
    <t>Date on which this test script executed</t>
  </si>
  <si>
    <t>Pass / Fail status of the script along with the defect id</t>
  </si>
  <si>
    <t>Defect ID</t>
  </si>
  <si>
    <t>Defect ID after been logged on HPALM</t>
  </si>
  <si>
    <t>Date</t>
  </si>
  <si>
    <t>Tester Name</t>
  </si>
  <si>
    <t>Name of the Screen Shot</t>
  </si>
  <si>
    <t>Any special requirements for the function or field</t>
  </si>
  <si>
    <r>
      <t xml:space="preserve">Purpose of the Template
</t>
    </r>
    <r>
      <rPr>
        <sz val="10"/>
        <rFont val="Cambria"/>
        <family val="1"/>
      </rPr>
      <t xml:space="preserve">- The purpose of the this document is to capture / write the test scripts, its description, its physical identity, owner for the script and result of the testing activity
- This document also serves as an input to the Requirement Traceability Matrix.
- This document helps in determining the overall status of the functionality
</t>
    </r>
    <r>
      <rPr>
        <b/>
        <sz val="10"/>
        <rFont val="Cambria"/>
        <family val="1"/>
      </rPr>
      <t xml:space="preserve">
</t>
    </r>
  </si>
  <si>
    <t>TC_1</t>
  </si>
  <si>
    <t>TC_2</t>
  </si>
  <si>
    <t>TC_3</t>
  </si>
  <si>
    <t xml:space="preserve"> </t>
  </si>
  <si>
    <t>TC_4</t>
  </si>
  <si>
    <t>Validate that User shall be able to enter the correct Username and password  and click on Login button</t>
  </si>
  <si>
    <t>TC_5</t>
  </si>
  <si>
    <t>TC_6</t>
  </si>
  <si>
    <t>TC_7</t>
  </si>
  <si>
    <t>TC_8</t>
  </si>
  <si>
    <t>TC_9</t>
  </si>
  <si>
    <t>TC_10</t>
  </si>
  <si>
    <t>TC_11</t>
  </si>
  <si>
    <t>TC_12</t>
  </si>
  <si>
    <t>TC_13</t>
  </si>
  <si>
    <t>TC_14</t>
  </si>
  <si>
    <t>TC_15</t>
  </si>
  <si>
    <t>TC_16</t>
  </si>
  <si>
    <t>TC_17</t>
  </si>
  <si>
    <t>TC_18</t>
  </si>
  <si>
    <t>TC_19</t>
  </si>
  <si>
    <t>It is expected that User should be redirected to a Login page</t>
  </si>
  <si>
    <t>Request For Uniqu ID</t>
  </si>
  <si>
    <t>Validate that user shall be able to open the TAS application with the correct URL</t>
  </si>
  <si>
    <t>It is expected that the Distributor Profile should open on screen</t>
  </si>
  <si>
    <t>USER HAS ACCESS TO TAS WEB APP AS A PARTNER</t>
  </si>
  <si>
    <t>USER HAS ACCESS TO TAS WEB APP AS A CORP</t>
  </si>
  <si>
    <t>Approval for Registration Request</t>
  </si>
  <si>
    <t>Validate that User shall be able to click on the "Select Attribute dropdown from the Menu page and choose "Distributor profile" and proceed to click on the Search button</t>
  </si>
  <si>
    <t>Validate that User shall be able to click on the Bell icon on the Menu page and select "Registration Request for Approval"</t>
  </si>
  <si>
    <t>IMEI Upload Details- Single Upload</t>
  </si>
  <si>
    <t>Validate that User shall be able to Navigate to the Menu and click on "Master Date Upload" button and choose the "IMEI details Upload"</t>
  </si>
  <si>
    <t>IMEI Upload Details- Bulk Entry</t>
  </si>
  <si>
    <t>Validate that User shall be able to choose the upload Type as "Bulk upload" and click on "download template" button</t>
  </si>
  <si>
    <t>Validate that User shall able to click on the Upload button</t>
  </si>
  <si>
    <t>USER HAS ACCESS TO TAS WEB APP AS A PaRTNER</t>
  </si>
  <si>
    <t>It is expected that User shall be redirected to the Menu page</t>
  </si>
  <si>
    <t>View Request has been approved</t>
  </si>
  <si>
    <t>Approval</t>
  </si>
  <si>
    <t>Validate that User shall be able to Click on the Code Details and select "Open"</t>
  </si>
  <si>
    <t>It is expected that the Users Profile details page should load on screen</t>
  </si>
  <si>
    <t>Validate that User shall be able to click on the "Request for Unique  ID"  in the Profile Detail page screen</t>
  </si>
  <si>
    <t>Validate that user should be able to open the TAS application with the correct URL</t>
  </si>
  <si>
    <t>It is expected that User should be able to click on the "Request for Unique  ID"  in the Profile Detail page screen</t>
  </si>
  <si>
    <t>It is expected that User should be redirected to the Approval Page</t>
  </si>
  <si>
    <t xml:space="preserve">Validate that User shall be able to click on the "Ref No" </t>
  </si>
  <si>
    <t xml:space="preserve">Validate that User shall be able to Enter either Reject or Approve Remark and proceed to click on the Remark button entered </t>
  </si>
  <si>
    <t>It is Expected that the User shall get an Approved/Rejected Successfully message pop up on the screen</t>
  </si>
  <si>
    <t>It is expected that the IMEI Detail Upload page should load on screen</t>
  </si>
  <si>
    <t>Validate that User shall be able to choose the upload Type as "single Entry" and provide "IMEI number and MSISDN and click on the Save button</t>
  </si>
  <si>
    <t xml:space="preserve">It is expected that a submitted successfully message should pop up with the IMEI Number </t>
  </si>
  <si>
    <t>It is expected that an Excel format should be downloaded</t>
  </si>
  <si>
    <t>Validate tha User shall be able to fill the proper details and click "Choose file"</t>
  </si>
  <si>
    <t>It is Expected that User shall be redirected to the  PC document to fetch the save Excel Format</t>
  </si>
  <si>
    <t xml:space="preserve">It is expected that a message should pop up "Preliminary pass checked, upload in progress" and User can click on the OK button. </t>
  </si>
  <si>
    <t>1. http://10.1.208.7:8010/tas/Login
2 Entity Code: 19486
Username: 19486
Password: Adm!n@!234</t>
  </si>
  <si>
    <t>1. http://10.1.208.7:8010/tas/Login
2 Entity Code: CORP
Username: SDManager1
Password: Adm!n@!234</t>
  </si>
  <si>
    <t>Enter Url</t>
  </si>
  <si>
    <t>Enter Entity Code
Enter Username
Enter Password</t>
  </si>
  <si>
    <t>Select a filter from the Attribute dropdown
click on search button</t>
  </si>
  <si>
    <t>click on Code details</t>
  </si>
  <si>
    <t>click on Request for Unique ID</t>
  </si>
  <si>
    <t xml:space="preserve">click and Select a filter from the Bell icon 
</t>
  </si>
  <si>
    <t>Click on Ref No Detail</t>
  </si>
  <si>
    <t>Enter Remark</t>
  </si>
  <si>
    <t>TC_20</t>
  </si>
  <si>
    <t>Validate that User shall be able to Navigate to the Menu and Select "Master Data Upload" button and click on "IMEI details Upload"</t>
  </si>
  <si>
    <t xml:space="preserve">Valiidate that TAS Partner can only request for Unique ID ones </t>
  </si>
  <si>
    <t>NTC</t>
  </si>
  <si>
    <t>Validate that Corp User can not add or remove any details from the Unique ID request before proceeding to Approve or cancel</t>
  </si>
  <si>
    <t>Validate that TAS Corp Users are not mapped to carry out IMEI Upload</t>
  </si>
  <si>
    <t>IMEI Upload Single Entry</t>
  </si>
  <si>
    <t>TC_21</t>
  </si>
  <si>
    <t>TC_22</t>
  </si>
  <si>
    <t>TC_23</t>
  </si>
  <si>
    <t>TC_24</t>
  </si>
  <si>
    <t>The Request Unique ID button is used ones</t>
  </si>
  <si>
    <t>Screenshot showing TAS Corp User not mapped to Request for Unique ID</t>
  </si>
  <si>
    <t>Screenshot showing Corp user cannot modify details before Approval or Rejection</t>
  </si>
  <si>
    <t>Screenshot showing User can not proceed with Approval or rejection without entering remark</t>
  </si>
  <si>
    <t>Validate that IMEI Number shall not be less than fifteen (15) digits and MSISDN must carry (234)</t>
  </si>
  <si>
    <t>Screenshot showing MSISDN with 234</t>
  </si>
  <si>
    <t>Screenshot Showing IMEI with less than 15 digits</t>
  </si>
  <si>
    <t>Screenshot Showing when I tried Uploading Test Report instead of the Excel template</t>
  </si>
  <si>
    <t>It is expected that User must be a Partner to Request for Unique ID</t>
  </si>
  <si>
    <t>Error Message should pop up when IMEI number and MSISDN is not correct</t>
  </si>
  <si>
    <t>It is expected that Error message will pop up indicating that an invalid file has been uploaded</t>
  </si>
  <si>
    <t>TC_25</t>
  </si>
  <si>
    <t>https://mtnnigeria.atlassian.net/browse/EX-370</t>
  </si>
  <si>
    <t>https://mtnnigeria.atlassian.net/browse/EX-371</t>
  </si>
  <si>
    <t>https://mtnnigeria.atlassian.net/browse/EX-372</t>
  </si>
  <si>
    <t>https://mtnnigeria.atlassian.net/browse/EX-373</t>
  </si>
  <si>
    <t>https://mtnnigeria.atlassian.net/browse/EX-374</t>
  </si>
  <si>
    <t>https://mtnnigeria.atlassian.net/browse/EX-375</t>
  </si>
  <si>
    <t>https://mtnnigeria.atlassian.net/browse/EX-376</t>
  </si>
  <si>
    <t>https://mtnnigeria.atlassian.net/browse/EX-377</t>
  </si>
  <si>
    <t>https://mtnnigeria.atlassian.net/browse/EX-378</t>
  </si>
  <si>
    <t>https://mtnnigeria.atlassian.net/browse/EX-379</t>
  </si>
  <si>
    <t>https://mtnnigeria.atlassian.net/browse/EX-380</t>
  </si>
  <si>
    <t>https://mtnnigeria.atlassian.net/browse/EX-381</t>
  </si>
  <si>
    <t>https://mtnnigeria.atlassian.net/browse/EX-382</t>
  </si>
  <si>
    <t>https://mtnnigeria.atlassian.net/browse/EX-383</t>
  </si>
  <si>
    <t>https://mtnnigeria.atlassian.net/browse/EX-384</t>
  </si>
  <si>
    <t>https://mtnnigeria.atlassian.net/browse/EX-385</t>
  </si>
  <si>
    <t>https://mtnnigeria.atlassian.net/browse/EX-386</t>
  </si>
  <si>
    <t>https://mtnnigeria.atlassian.net/browse/EX-387</t>
  </si>
  <si>
    <t>https://mtnnigeria.atlassian.net/browse/EX-388</t>
  </si>
  <si>
    <t>https://mtnnigeria.atlassian.net/browse/EX-389</t>
  </si>
  <si>
    <t>https://mtnnigeria.atlassian.net/browse/EX-390</t>
  </si>
  <si>
    <t>https://mtnnigeria.atlassian.net/browse/EX-391</t>
  </si>
  <si>
    <t>https://mtnnigeria.atlassian.net/browse/EX-392</t>
  </si>
  <si>
    <t>https://mtnnigeria.atlassian.net/browse/EX-393</t>
  </si>
  <si>
    <t>https://mtnnigeria.atlassian.net/browse/EX-394</t>
  </si>
  <si>
    <t>This feature will help the authorised user to approve/reject the registration request for IMEI upload.</t>
  </si>
  <si>
    <t>Login as Partner</t>
  </si>
  <si>
    <t>Click Master
Click Master Data Upload</t>
  </si>
  <si>
    <t>Enter IMEI Number
Enter MSISDN</t>
  </si>
  <si>
    <t>click Single Upload 
Enter IMEI Number
Enter MSISDN
Click Save button</t>
  </si>
  <si>
    <t>Click Master Data Upload
Click IMEI Details Upload</t>
  </si>
  <si>
    <t>chooase Bulk Upload
click on Download Template</t>
  </si>
  <si>
    <t>Fill in Details in Excel format and save document
Click on Choose fil</t>
  </si>
  <si>
    <t xml:space="preserve">click on Upload file </t>
  </si>
  <si>
    <t>Validate that User shall be able to upload only the downloaded excel document</t>
  </si>
  <si>
    <t>Pass As Expected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</si>
</sst>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0"/>
      <name val="MTN Brighter Sans"/>
      <family val="3"/>
    </font>
    <font>
      <sz val="11"/>
      <color theme="1"/>
      <name val="MTN Brighter Sans"/>
      <family val="3"/>
    </font>
    <font>
      <sz val="10"/>
      <color rgb="FF000000"/>
      <name val="MTN Brighter Sans"/>
      <family val="3"/>
    </font>
    <font>
      <b/>
      <sz val="9"/>
      <color rgb="FF000000"/>
      <name val="Cambria"/>
      <family val="1"/>
    </font>
    <font>
      <sz val="11"/>
      <color theme="1"/>
      <name val="Cambria"/>
      <family val="1"/>
    </font>
    <font>
      <b/>
      <sz val="11"/>
      <color theme="1"/>
      <name val="MTN Brighter Sans"/>
    </font>
    <font>
      <b/>
      <sz val="11"/>
      <color theme="1"/>
      <name val="Cambria"/>
      <family val="1"/>
    </font>
    <font>
      <sz val="11"/>
      <color rgb="FF000000"/>
      <name val="MTN Brighter Sans"/>
      <family val="3"/>
    </font>
    <font>
      <b/>
      <sz val="9"/>
      <color rgb="FF000000"/>
      <name val="MTN Brighter Sans"/>
    </font>
    <font>
      <b/>
      <sz val="10"/>
      <name val="Cambria"/>
      <family val="1"/>
    </font>
    <font>
      <sz val="10"/>
      <name val="Cambria"/>
      <family val="1"/>
    </font>
    <font>
      <b/>
      <u/>
      <sz val="10"/>
      <name val="Cambria"/>
      <family val="1"/>
    </font>
    <font>
      <sz val="10"/>
      <color indexed="8"/>
      <name val="Cambria"/>
      <family val="1"/>
    </font>
    <font>
      <b/>
      <sz val="12"/>
      <color theme="0"/>
      <name val="MTN Brighter Sans"/>
    </font>
    <font>
      <b/>
      <sz val="9"/>
      <color theme="1"/>
      <name val="MTN Brighter Sans"/>
    </font>
    <font>
      <sz val="11"/>
      <color theme="1"/>
      <name val="MTN Brighter Sans"/>
    </font>
    <font>
      <sz val="10"/>
      <color rgb="FF000000"/>
      <name val="MTN Brighter Sans"/>
    </font>
    <font>
      <sz val="11"/>
      <color rgb="FFFF000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4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rgb="FF000000"/>
      </patternFill>
    </fill>
    <fill>
      <patternFill patternType="solid">
        <fgColor theme="6" tint="0.79998168889431442"/>
        <bgColor rgb="FF000000"/>
      </patternFill>
    </fill>
    <fill>
      <patternFill patternType="solid">
        <fgColor theme="3" tint="0.79998168889431442"/>
        <bgColor rgb="FF000000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88">
    <xf numFmtId="0" fontId="0" fillId="0" borderId="0" xfId="0"/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8" fillId="0" borderId="0" xfId="0" applyFont="1"/>
    <xf numFmtId="0" fontId="7" fillId="4" borderId="1" xfId="0" applyFont="1" applyFill="1" applyBorder="1" applyAlignment="1">
      <alignment horizontal="center" vertical="center" wrapText="1"/>
    </xf>
    <xf numFmtId="0" fontId="8" fillId="0" borderId="1" xfId="0" applyFont="1" applyBorder="1"/>
    <xf numFmtId="0" fontId="8" fillId="0" borderId="1" xfId="0" applyFont="1" applyBorder="1" applyAlignment="1">
      <alignment horizontal="center" vertical="center"/>
    </xf>
    <xf numFmtId="9" fontId="8" fillId="0" borderId="1" xfId="1" applyFont="1" applyBorder="1" applyAlignment="1">
      <alignment horizontal="center" vertical="center"/>
    </xf>
    <xf numFmtId="0" fontId="3" fillId="0" borderId="0" xfId="0" applyFont="1"/>
    <xf numFmtId="0" fontId="10" fillId="0" borderId="1" xfId="0" applyFont="1" applyBorder="1"/>
    <xf numFmtId="0" fontId="10" fillId="0" borderId="1" xfId="0" applyFont="1" applyBorder="1" applyAlignment="1">
      <alignment horizontal="center" vertical="center"/>
    </xf>
    <xf numFmtId="0" fontId="10" fillId="0" borderId="0" xfId="0" applyFont="1"/>
    <xf numFmtId="9" fontId="10" fillId="0" borderId="1" xfId="1" applyFont="1" applyBorder="1" applyAlignment="1">
      <alignment horizontal="center" vertical="center"/>
    </xf>
    <xf numFmtId="0" fontId="0" fillId="0" borderId="0" xfId="0" applyAlignment="1">
      <alignment wrapText="1"/>
    </xf>
    <xf numFmtId="0" fontId="5" fillId="0" borderId="1" xfId="0" applyFont="1" applyBorder="1" applyAlignment="1">
      <alignment horizontal="left" vertical="center" wrapText="1"/>
    </xf>
    <xf numFmtId="14" fontId="5" fillId="0" borderId="1" xfId="0" applyNumberFormat="1" applyFont="1" applyBorder="1" applyAlignment="1">
      <alignment horizontal="center" vertical="center"/>
    </xf>
    <xf numFmtId="0" fontId="11" fillId="0" borderId="1" xfId="0" applyFont="1" applyBorder="1" applyAlignment="1">
      <alignment horizontal="left" vertical="center" wrapText="1"/>
    </xf>
    <xf numFmtId="0" fontId="12" fillId="6" borderId="1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left" vertical="center" wrapText="1"/>
    </xf>
    <xf numFmtId="0" fontId="12" fillId="6" borderId="1" xfId="0" applyFont="1" applyFill="1" applyBorder="1" applyAlignment="1">
      <alignment horizontal="left" vertical="center" wrapText="1"/>
    </xf>
    <xf numFmtId="0" fontId="0" fillId="0" borderId="0" xfId="0" applyAlignment="1">
      <alignment horizontal="center" wrapText="1"/>
    </xf>
    <xf numFmtId="0" fontId="7" fillId="0" borderId="1" xfId="0" applyFont="1" applyBorder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3" fillId="0" borderId="0" xfId="0" applyFont="1" applyAlignment="1">
      <alignment horizontal="right"/>
    </xf>
    <xf numFmtId="0" fontId="14" fillId="0" borderId="0" xfId="0" applyFont="1"/>
    <xf numFmtId="0" fontId="15" fillId="8" borderId="1" xfId="0" applyFont="1" applyFill="1" applyBorder="1" applyAlignment="1">
      <alignment horizontal="right"/>
    </xf>
    <xf numFmtId="0" fontId="15" fillId="8" borderId="1" xfId="0" applyFont="1" applyFill="1" applyBorder="1" applyAlignment="1">
      <alignment horizontal="center"/>
    </xf>
    <xf numFmtId="0" fontId="13" fillId="0" borderId="1" xfId="0" applyFont="1" applyBorder="1" applyAlignment="1">
      <alignment horizontal="right"/>
    </xf>
    <xf numFmtId="0" fontId="14" fillId="0" borderId="1" xfId="0" applyFont="1" applyBorder="1"/>
    <xf numFmtId="0" fontId="16" fillId="0" borderId="1" xfId="0" applyFont="1" applyBorder="1" applyAlignment="1">
      <alignment horizontal="left" wrapText="1"/>
    </xf>
    <xf numFmtId="0" fontId="14" fillId="0" borderId="0" xfId="0" applyFont="1" applyAlignment="1">
      <alignment horizontal="right"/>
    </xf>
    <xf numFmtId="0" fontId="0" fillId="0" borderId="7" xfId="0" applyBorder="1" applyAlignment="1">
      <alignment vertical="center" wrapText="1"/>
    </xf>
    <xf numFmtId="0" fontId="0" fillId="0" borderId="1" xfId="0" applyBorder="1" applyAlignment="1">
      <alignment wrapText="1"/>
    </xf>
    <xf numFmtId="0" fontId="0" fillId="0" borderId="7" xfId="0" applyBorder="1" applyAlignment="1">
      <alignment wrapText="1"/>
    </xf>
    <xf numFmtId="0" fontId="17" fillId="2" borderId="1" xfId="0" applyFont="1" applyFill="1" applyBorder="1" applyAlignment="1">
      <alignment horizontal="center" vertical="center" wrapText="1"/>
    </xf>
    <xf numFmtId="0" fontId="18" fillId="3" borderId="1" xfId="0" applyFont="1" applyFill="1" applyBorder="1" applyAlignment="1">
      <alignment horizontal="center" vertical="center" wrapText="1"/>
    </xf>
    <xf numFmtId="0" fontId="19" fillId="3" borderId="1" xfId="0" applyFont="1" applyFill="1" applyBorder="1" applyAlignment="1">
      <alignment horizontal="center" vertical="center" wrapText="1"/>
    </xf>
    <xf numFmtId="0" fontId="19" fillId="0" borderId="1" xfId="0" applyFont="1" applyBorder="1" applyAlignment="1">
      <alignment horizontal="left" vertical="center" wrapText="1"/>
    </xf>
    <xf numFmtId="0" fontId="19" fillId="0" borderId="1" xfId="0" applyFont="1" applyBorder="1" applyAlignment="1">
      <alignment vertical="center" wrapText="1"/>
    </xf>
    <xf numFmtId="0" fontId="20" fillId="3" borderId="1" xfId="0" applyFont="1" applyFill="1" applyBorder="1" applyAlignment="1">
      <alignment horizontal="center" vertical="center" wrapText="1"/>
    </xf>
    <xf numFmtId="0" fontId="20" fillId="3" borderId="1" xfId="0" applyFont="1" applyFill="1" applyBorder="1" applyAlignment="1">
      <alignment horizontal="left" vertical="center" wrapText="1"/>
    </xf>
    <xf numFmtId="0" fontId="19" fillId="0" borderId="7" xfId="0" applyFont="1" applyBorder="1" applyAlignment="1">
      <alignment horizontal="center" vertical="center" wrapText="1"/>
    </xf>
    <xf numFmtId="0" fontId="19" fillId="0" borderId="7" xfId="0" applyFont="1" applyBorder="1" applyAlignment="1">
      <alignment vertical="center" wrapText="1"/>
    </xf>
    <xf numFmtId="0" fontId="20" fillId="3" borderId="7" xfId="0" applyFont="1" applyFill="1" applyBorder="1" applyAlignment="1">
      <alignment horizontal="center" vertical="center" wrapText="1"/>
    </xf>
    <xf numFmtId="0" fontId="19" fillId="0" borderId="7" xfId="0" applyFont="1" applyBorder="1" applyAlignment="1">
      <alignment horizontal="left" vertical="center" wrapText="1"/>
    </xf>
    <xf numFmtId="0" fontId="19" fillId="0" borderId="1" xfId="0" applyFont="1" applyBorder="1" applyAlignment="1">
      <alignment horizontal="center" vertical="center" wrapText="1"/>
    </xf>
    <xf numFmtId="0" fontId="18" fillId="3" borderId="7" xfId="0" applyFont="1" applyFill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 wrapText="1"/>
    </xf>
    <xf numFmtId="0" fontId="21" fillId="0" borderId="0" xfId="0" applyFont="1"/>
    <xf numFmtId="0" fontId="8" fillId="0" borderId="1" xfId="0" applyFont="1" applyBorder="1" applyAlignment="1">
      <alignment wrapText="1"/>
    </xf>
    <xf numFmtId="0" fontId="8" fillId="0" borderId="1" xfId="0" applyFont="1" applyBorder="1" applyAlignment="1">
      <alignment vertical="center" wrapText="1"/>
    </xf>
    <xf numFmtId="0" fontId="19" fillId="0" borderId="8" xfId="0" applyFont="1" applyBorder="1" applyAlignment="1">
      <alignment horizontal="center" vertical="center" wrapText="1"/>
    </xf>
    <xf numFmtId="0" fontId="19" fillId="9" borderId="8" xfId="0" applyFont="1" applyFill="1" applyBorder="1" applyAlignment="1">
      <alignment horizontal="center" vertical="center" wrapText="1"/>
    </xf>
    <xf numFmtId="0" fontId="19" fillId="12" borderId="8" xfId="0" applyFont="1" applyFill="1" applyBorder="1" applyAlignment="1">
      <alignment horizontal="center" vertical="center" wrapText="1"/>
    </xf>
    <xf numFmtId="0" fontId="19" fillId="11" borderId="1" xfId="0" applyFont="1" applyFill="1" applyBorder="1" applyAlignment="1">
      <alignment horizontal="center" vertical="center" wrapText="1"/>
    </xf>
    <xf numFmtId="0" fontId="7" fillId="4" borderId="7" xfId="0" applyFont="1" applyFill="1" applyBorder="1" applyAlignment="1">
      <alignment horizontal="center" vertical="center" wrapText="1"/>
    </xf>
    <xf numFmtId="0" fontId="8" fillId="0" borderId="9" xfId="0" applyFont="1" applyBorder="1" applyAlignment="1">
      <alignment wrapText="1"/>
    </xf>
    <xf numFmtId="0" fontId="3" fillId="0" borderId="1" xfId="0" applyFont="1" applyBorder="1"/>
    <xf numFmtId="0" fontId="13" fillId="0" borderId="2" xfId="0" applyFont="1" applyBorder="1" applyAlignment="1">
      <alignment horizontal="center" wrapText="1"/>
    </xf>
    <xf numFmtId="0" fontId="13" fillId="0" borderId="3" xfId="0" applyFont="1" applyBorder="1" applyAlignment="1">
      <alignment horizontal="center" wrapText="1"/>
    </xf>
    <xf numFmtId="0" fontId="13" fillId="0" borderId="4" xfId="0" applyFont="1" applyBorder="1" applyAlignment="1">
      <alignment horizontal="center"/>
    </xf>
    <xf numFmtId="0" fontId="13" fillId="7" borderId="5" xfId="0" applyFont="1" applyFill="1" applyBorder="1" applyAlignment="1">
      <alignment horizontal="center" vertical="center"/>
    </xf>
    <xf numFmtId="0" fontId="13" fillId="7" borderId="6" xfId="0" applyFont="1" applyFill="1" applyBorder="1" applyAlignment="1">
      <alignment horizontal="center" vertical="center"/>
    </xf>
    <xf numFmtId="0" fontId="7" fillId="5" borderId="0" xfId="0" applyFont="1" applyFill="1" applyAlignment="1">
      <alignment horizontal="center" wrapText="1"/>
    </xf>
    <xf numFmtId="0" fontId="18" fillId="3" borderId="7" xfId="0" applyFont="1" applyFill="1" applyBorder="1" applyAlignment="1">
      <alignment horizontal="center" vertical="center" wrapText="1"/>
    </xf>
    <xf numFmtId="0" fontId="18" fillId="3" borderId="8" xfId="0" applyFont="1" applyFill="1" applyBorder="1" applyAlignment="1">
      <alignment horizontal="center" vertical="center" wrapText="1"/>
    </xf>
    <xf numFmtId="0" fontId="18" fillId="3" borderId="9" xfId="0" applyFont="1" applyFill="1" applyBorder="1" applyAlignment="1">
      <alignment horizontal="center" vertical="center" wrapText="1"/>
    </xf>
    <xf numFmtId="0" fontId="19" fillId="0" borderId="7" xfId="0" applyFont="1" applyBorder="1" applyAlignment="1">
      <alignment horizontal="center" vertical="center" wrapText="1"/>
    </xf>
    <xf numFmtId="0" fontId="19" fillId="0" borderId="8" xfId="0" applyFont="1" applyBorder="1" applyAlignment="1">
      <alignment horizontal="center" vertical="center" wrapText="1"/>
    </xf>
    <xf numFmtId="0" fontId="19" fillId="0" borderId="9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9" fillId="9" borderId="7" xfId="0" applyFont="1" applyFill="1" applyBorder="1" applyAlignment="1">
      <alignment horizontal="center" vertical="center" wrapText="1"/>
    </xf>
    <xf numFmtId="0" fontId="19" fillId="9" borderId="8" xfId="0" applyFont="1" applyFill="1" applyBorder="1" applyAlignment="1">
      <alignment horizontal="center" vertical="center" wrapText="1"/>
    </xf>
    <xf numFmtId="0" fontId="19" fillId="12" borderId="8" xfId="0" applyFont="1" applyFill="1" applyBorder="1" applyAlignment="1">
      <alignment horizontal="center" vertical="center" wrapText="1"/>
    </xf>
    <xf numFmtId="0" fontId="19" fillId="10" borderId="8" xfId="0" applyFont="1" applyFill="1" applyBorder="1" applyAlignment="1">
      <alignment horizontal="center" vertical="center" wrapText="1"/>
    </xf>
    <xf numFmtId="0" fontId="19" fillId="10" borderId="9" xfId="0" applyFont="1" applyFill="1" applyBorder="1" applyAlignment="1">
      <alignment horizontal="center" vertical="center" wrapText="1"/>
    </xf>
    <xf numFmtId="0" fontId="19" fillId="11" borderId="7" xfId="0" applyFont="1" applyFill="1" applyBorder="1" applyAlignment="1">
      <alignment horizontal="center" vertical="center" wrapText="1"/>
    </xf>
    <xf numFmtId="0" fontId="19" fillId="11" borderId="8" xfId="0" applyFont="1" applyFill="1" applyBorder="1" applyAlignment="1">
      <alignment horizontal="center" vertical="center" wrapText="1"/>
    </xf>
    <xf numFmtId="0" fontId="19" fillId="11" borderId="9" xfId="0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</cellXfs>
  <cellStyles count="2">
    <cellStyle name="Normal" xfId="0" builtinId="0"/>
    <cellStyle name="Percent" xfId="1" builtinId="5"/>
  </cellStyles>
  <dxfs count="9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Test</a:t>
            </a:r>
            <a:r>
              <a:rPr lang="en-US" baseline="0"/>
              <a:t> Coverage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28D-4472-83A6-AFA06FCD443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28D-4472-83A6-AFA06FCD443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28D-4472-83A6-AFA06FCD4432}"/>
              </c:ext>
            </c:extLst>
          </c:dPt>
          <c:dLbls>
            <c:numFmt formatCode="General" sourceLinked="0"/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'Summary Report'!$A$16:$A$18</c:f>
              <c:strCache>
                <c:ptCount val="3"/>
                <c:pt idx="0">
                  <c:v>Pass</c:v>
                </c:pt>
                <c:pt idx="1">
                  <c:v>Fail</c:v>
                </c:pt>
                <c:pt idx="2">
                  <c:v>Blocked</c:v>
                </c:pt>
              </c:strCache>
            </c:strRef>
          </c:cat>
          <c:val>
            <c:numRef>
              <c:f>'Summary Report'!$B$16:$B$18</c:f>
              <c:numCache>
                <c:formatCode>General</c:formatCode>
                <c:ptCount val="3"/>
                <c:pt idx="0">
                  <c:v>25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DF-4877-B431-D45AB3B768A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FTR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lotArea>
      <c:layout/>
      <c:ofPieChart>
        <c:ofPieType val="bar"/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593-4869-9D99-F2F36CB49E2C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3593-4869-9D99-F2F36CB49E2C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3593-4869-9D99-F2F36CB49E2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'Summary Report'!$A$21:$A$22</c:f>
              <c:strCache>
                <c:ptCount val="2"/>
                <c:pt idx="0">
                  <c:v>FTR - Fail</c:v>
                </c:pt>
                <c:pt idx="1">
                  <c:v>FTR - Pass</c:v>
                </c:pt>
              </c:strCache>
            </c:strRef>
          </c:cat>
          <c:val>
            <c:numRef>
              <c:f>'Summary Report'!$B$21:$B$22</c:f>
              <c:numCache>
                <c:formatCode>General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EA-4A86-B557-FAD3224714EA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gapWidth val="150"/>
        <c:secondPieSize val="75"/>
        <c:serLines>
          <c:spPr>
            <a:ln w="9525">
              <a:solidFill>
                <a:schemeClr val="tx2">
                  <a:lumMod val="60000"/>
                  <a:lumOff val="40000"/>
                </a:schemeClr>
              </a:solidFill>
              <a:prstDash val="dash"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Defect</a:t>
            </a:r>
            <a:r>
              <a:rPr lang="en-US" baseline="0"/>
              <a:t> Management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6B9-49BF-B542-595D2ADC275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6B9-49BF-B542-595D2ADC275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'Summary Report'!$A$24:$A$25</c:f>
              <c:strCache>
                <c:ptCount val="2"/>
                <c:pt idx="0">
                  <c:v>Defect - Open</c:v>
                </c:pt>
                <c:pt idx="1">
                  <c:v>Defect - Closed</c:v>
                </c:pt>
              </c:strCache>
            </c:strRef>
          </c:cat>
          <c:val>
            <c:numRef>
              <c:f>'Summary Report'!$B$24:$B$25</c:f>
              <c:numCache>
                <c:formatCode>General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4FC-46FF-907D-0ADF6B77D562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36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444500</xdr:colOff>
      <xdr:row>15</xdr:row>
      <xdr:rowOff>158750</xdr:rowOff>
    </xdr:from>
    <xdr:to>
      <xdr:col>6</xdr:col>
      <xdr:colOff>390524</xdr:colOff>
      <xdr:row>29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E3ABA8E-FE5C-4561-BECC-516FAF077F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25400</xdr:colOff>
      <xdr:row>15</xdr:row>
      <xdr:rowOff>139700</xdr:rowOff>
    </xdr:from>
    <xdr:to>
      <xdr:col>10</xdr:col>
      <xdr:colOff>180976</xdr:colOff>
      <xdr:row>29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AC836AB-E212-42C9-B5E6-E60556A137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428625</xdr:colOff>
      <xdr:row>15</xdr:row>
      <xdr:rowOff>1</xdr:rowOff>
    </xdr:from>
    <xdr:to>
      <xdr:col>15</xdr:col>
      <xdr:colOff>314325</xdr:colOff>
      <xdr:row>29</xdr:row>
      <xdr:rowOff>85725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8549ED1-2241-4ADC-9AC7-3010F8848F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590551</xdr:colOff>
      <xdr:row>3</xdr:row>
      <xdr:rowOff>114301</xdr:rowOff>
    </xdr:from>
    <xdr:to>
      <xdr:col>11</xdr:col>
      <xdr:colOff>21379</xdr:colOff>
      <xdr:row>19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699029-40B8-8D66-80F1-FDC7628EA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1" y="666751"/>
          <a:ext cx="6136428" cy="2933699"/>
        </a:xfrm>
        <a:prstGeom prst="rect">
          <a:avLst/>
        </a:prstGeom>
      </xdr:spPr>
    </xdr:pic>
    <xdr:clientData/>
  </xdr:twoCellAnchor>
  <xdr:twoCellAnchor editAs="oneCell">
    <xdr:from>
      <xdr:col>11</xdr:col>
      <xdr:colOff>603251</xdr:colOff>
      <xdr:row>3</xdr:row>
      <xdr:rowOff>146050</xdr:rowOff>
    </xdr:from>
    <xdr:to>
      <xdr:col>21</xdr:col>
      <xdr:colOff>565151</xdr:colOff>
      <xdr:row>19</xdr:row>
      <xdr:rowOff>143322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E83F29-99E0-A2FB-5E80-B4BAFFB0C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08851" y="698500"/>
          <a:ext cx="6057900" cy="2943672"/>
        </a:xfrm>
        <a:prstGeom prst="rect">
          <a:avLst/>
        </a:prstGeom>
      </xdr:spPr>
    </xdr:pic>
    <xdr:clientData/>
  </xdr:twoCellAnchor>
  <xdr:twoCellAnchor editAs="oneCell">
    <xdr:from>
      <xdr:col>0</xdr:col>
      <xdr:colOff>596899</xdr:colOff>
      <xdr:row>20</xdr:row>
      <xdr:rowOff>84425</xdr:rowOff>
    </xdr:from>
    <xdr:to>
      <xdr:col>10</xdr:col>
      <xdr:colOff>596900</xdr:colOff>
      <xdr:row>36</xdr:row>
      <xdr:rowOff>76201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1A3A5B-0401-66DF-A313-EDDD58782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6899" y="3767425"/>
          <a:ext cx="6096001" cy="2938176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21</xdr:row>
      <xdr:rowOff>0</xdr:rowOff>
    </xdr:from>
    <xdr:to>
      <xdr:col>21</xdr:col>
      <xdr:colOff>577389</xdr:colOff>
      <xdr:row>36</xdr:row>
      <xdr:rowOff>95250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DEA1874-EFE7-4739-0D4E-6293E1DCD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15201" y="3867150"/>
          <a:ext cx="6063788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10</xdr:col>
      <xdr:colOff>450815</xdr:colOff>
      <xdr:row>53</xdr:row>
      <xdr:rowOff>95250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67461AD-CFC4-B9FC-CAB0-9FECECF27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6997700"/>
          <a:ext cx="5937215" cy="2857500"/>
        </a:xfrm>
        <a:prstGeom prst="rect">
          <a:avLst/>
        </a:prstGeom>
      </xdr:spPr>
    </xdr:pic>
    <xdr:clientData/>
  </xdr:twoCellAnchor>
  <xdr:twoCellAnchor editAs="oneCell">
    <xdr:from>
      <xdr:col>0</xdr:col>
      <xdr:colOff>546101</xdr:colOff>
      <xdr:row>73</xdr:row>
      <xdr:rowOff>177801</xdr:rowOff>
    </xdr:from>
    <xdr:to>
      <xdr:col>10</xdr:col>
      <xdr:colOff>584200</xdr:colOff>
      <xdr:row>89</xdr:row>
      <xdr:rowOff>106560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64A74A5-F759-5895-5EA8-20A4ABF1C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6101" y="13620751"/>
          <a:ext cx="6134099" cy="28751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10</xdr:col>
      <xdr:colOff>571500</xdr:colOff>
      <xdr:row>71</xdr:row>
      <xdr:rowOff>181422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8096166-10E2-497C-BE4D-4E3C7622D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0312400"/>
          <a:ext cx="6057900" cy="294367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56</xdr:row>
      <xdr:rowOff>0</xdr:rowOff>
    </xdr:from>
    <xdr:to>
      <xdr:col>21</xdr:col>
      <xdr:colOff>577388</xdr:colOff>
      <xdr:row>71</xdr:row>
      <xdr:rowOff>95250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9D092E9-9602-4925-954B-805E682F3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15200" y="10312400"/>
          <a:ext cx="6063788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1</xdr:rowOff>
    </xdr:from>
    <xdr:to>
      <xdr:col>10</xdr:col>
      <xdr:colOff>604563</xdr:colOff>
      <xdr:row>108</xdr:row>
      <xdr:rowOff>133350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5474DD-57D0-7A82-41E9-C1A895434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17125951"/>
          <a:ext cx="6090963" cy="289559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93</xdr:row>
      <xdr:rowOff>1</xdr:rowOff>
    </xdr:from>
    <xdr:to>
      <xdr:col>22</xdr:col>
      <xdr:colOff>19050</xdr:colOff>
      <xdr:row>108</xdr:row>
      <xdr:rowOff>167613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415D78-B836-B15D-EB8A-206350901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1" y="17125951"/>
          <a:ext cx="6115049" cy="29298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111</xdr:row>
      <xdr:rowOff>1</xdr:rowOff>
    </xdr:from>
    <xdr:to>
      <xdr:col>11</xdr:col>
      <xdr:colOff>23436</xdr:colOff>
      <xdr:row>127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4274365-329E-0CA2-32E4-9B9B037E7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1" y="20440651"/>
          <a:ext cx="6119435" cy="296544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111</xdr:row>
      <xdr:rowOff>2</xdr:rowOff>
    </xdr:from>
    <xdr:to>
      <xdr:col>22</xdr:col>
      <xdr:colOff>237856</xdr:colOff>
      <xdr:row>127</xdr:row>
      <xdr:rowOff>12700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94ED084-3834-F25F-3207-41864FB6A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15201" y="20440652"/>
          <a:ext cx="6333855" cy="295909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129</xdr:row>
      <xdr:rowOff>0</xdr:rowOff>
    </xdr:from>
    <xdr:to>
      <xdr:col>10</xdr:col>
      <xdr:colOff>576217</xdr:colOff>
      <xdr:row>144</xdr:row>
      <xdr:rowOff>120650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B1CBC82-F419-819F-3EF6-129F281DF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1" y="23755350"/>
          <a:ext cx="6062616" cy="28829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22</xdr:col>
      <xdr:colOff>271963</xdr:colOff>
      <xdr:row>145</xdr:row>
      <xdr:rowOff>101600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44E07C8-8070-C763-1A43-CCA46D017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15200" y="23755351"/>
          <a:ext cx="6367963" cy="30479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1</xdr:rowOff>
    </xdr:from>
    <xdr:to>
      <xdr:col>10</xdr:col>
      <xdr:colOff>596900</xdr:colOff>
      <xdr:row>162</xdr:row>
      <xdr:rowOff>143161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DBE02B-2202-504D-9FFD-E2CC3968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27070051"/>
          <a:ext cx="6083300" cy="290541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146</xdr:row>
      <xdr:rowOff>146050</xdr:rowOff>
    </xdr:from>
    <xdr:to>
      <xdr:col>22</xdr:col>
      <xdr:colOff>79341</xdr:colOff>
      <xdr:row>162</xdr:row>
      <xdr:rowOff>165100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049017B-B334-849D-7ED0-7546CA386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15200" y="27031950"/>
          <a:ext cx="6175341" cy="2965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10</xdr:col>
      <xdr:colOff>556707</xdr:colOff>
      <xdr:row>180</xdr:row>
      <xdr:rowOff>139700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40142D2-5C8C-51C7-80AB-DE69531BB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30384750"/>
          <a:ext cx="6043107" cy="290195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165</xdr:row>
      <xdr:rowOff>0</xdr:rowOff>
    </xdr:from>
    <xdr:to>
      <xdr:col>22</xdr:col>
      <xdr:colOff>6662</xdr:colOff>
      <xdr:row>180</xdr:row>
      <xdr:rowOff>146050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9A9F6F4-6CE8-C687-80B2-AEE9E878F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5201" y="30384750"/>
          <a:ext cx="6102661" cy="29083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183</xdr:row>
      <xdr:rowOff>1</xdr:rowOff>
    </xdr:from>
    <xdr:to>
      <xdr:col>11</xdr:col>
      <xdr:colOff>33238</xdr:colOff>
      <xdr:row>198</xdr:row>
      <xdr:rowOff>165100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FD0357C-C94C-DEEA-9144-6C866E89B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1" y="33699451"/>
          <a:ext cx="6129237" cy="292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183</xdr:row>
      <xdr:rowOff>0</xdr:rowOff>
    </xdr:from>
    <xdr:to>
      <xdr:col>21</xdr:col>
      <xdr:colOff>558800</xdr:colOff>
      <xdr:row>199</xdr:row>
      <xdr:rowOff>8044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7BB7F03-F95C-CBEB-8903-771DC2B10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15201" y="33699450"/>
          <a:ext cx="6045199" cy="29544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11</xdr:col>
      <xdr:colOff>13223</xdr:colOff>
      <xdr:row>216</xdr:row>
      <xdr:rowOff>171450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081C39C-3F0C-6457-0C72-58FD46FB9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37014150"/>
          <a:ext cx="6109223" cy="2933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10</xdr:row>
      <xdr:rowOff>1</xdr:rowOff>
    </xdr:from>
    <xdr:to>
      <xdr:col>10</xdr:col>
      <xdr:colOff>602699</xdr:colOff>
      <xdr:row>26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EF4740-57F3-DA29-0B34-B01B432F4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1" y="1841501"/>
          <a:ext cx="6089098" cy="2959099"/>
        </a:xfrm>
        <a:prstGeom prst="rect">
          <a:avLst/>
        </a:prstGeom>
      </xdr:spPr>
    </xdr:pic>
    <xdr:clientData/>
  </xdr:twoCellAnchor>
  <xdr:twoCellAnchor editAs="oneCell">
    <xdr:from>
      <xdr:col>11</xdr:col>
      <xdr:colOff>609599</xdr:colOff>
      <xdr:row>9</xdr:row>
      <xdr:rowOff>50800</xdr:rowOff>
    </xdr:from>
    <xdr:to>
      <xdr:col>22</xdr:col>
      <xdr:colOff>437652</xdr:colOff>
      <xdr:row>26</xdr:row>
      <xdr:rowOff>44450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D24628B-1BC4-B523-7818-CE0E06590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199" y="1708150"/>
          <a:ext cx="6533653" cy="312420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9</xdr:row>
      <xdr:rowOff>0</xdr:rowOff>
    </xdr:from>
    <xdr:to>
      <xdr:col>35</xdr:col>
      <xdr:colOff>203454</xdr:colOff>
      <xdr:row>26</xdr:row>
      <xdr:rowOff>76199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108223F-D968-4308-D3C3-755A2012F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630400" y="1657350"/>
          <a:ext cx="6909054" cy="3206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10</xdr:col>
      <xdr:colOff>362579</xdr:colOff>
      <xdr:row>44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7F67B62-15C4-FA62-3A41-3454DDDC4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5708651"/>
          <a:ext cx="5848979" cy="254634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31</xdr:row>
      <xdr:rowOff>1</xdr:rowOff>
    </xdr:from>
    <xdr:to>
      <xdr:col>22</xdr:col>
      <xdr:colOff>19685</xdr:colOff>
      <xdr:row>47</xdr:row>
      <xdr:rowOff>12700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9AF9CA7-C023-21F0-875F-7E223F8EE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1" y="5708651"/>
          <a:ext cx="6115684" cy="29590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1</xdr:rowOff>
    </xdr:from>
    <xdr:to>
      <xdr:col>10</xdr:col>
      <xdr:colOff>424818</xdr:colOff>
      <xdr:row>64</xdr:row>
      <xdr:rowOff>88900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87ADC8-E759-07DF-619B-2D2D74762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9023351"/>
          <a:ext cx="5911218" cy="285114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49</xdr:row>
      <xdr:rowOff>1</xdr:rowOff>
    </xdr:from>
    <xdr:to>
      <xdr:col>20</xdr:col>
      <xdr:colOff>342900</xdr:colOff>
      <xdr:row>64</xdr:row>
      <xdr:rowOff>52418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8DCD3E-388E-C036-17BC-383DD538C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05600" y="9023351"/>
          <a:ext cx="5829300" cy="2814667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69</xdr:row>
      <xdr:rowOff>38100</xdr:rowOff>
    </xdr:from>
    <xdr:to>
      <xdr:col>11</xdr:col>
      <xdr:colOff>126781</xdr:colOff>
      <xdr:row>85</xdr:row>
      <xdr:rowOff>139700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9C8BF3-B324-AF8C-EF36-EDB744AD0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3400" y="12744450"/>
          <a:ext cx="6298981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22</xdr:col>
      <xdr:colOff>379747</xdr:colOff>
      <xdr:row>86</xdr:row>
      <xdr:rowOff>6350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CC51D2D-49B3-34BB-73FD-D695A5038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2706350"/>
          <a:ext cx="6475747" cy="3136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17</xdr:col>
      <xdr:colOff>165610</xdr:colOff>
      <xdr:row>117</xdr:row>
      <xdr:rowOff>101880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89B5CE-D69E-F63C-5419-740FA3BC5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16205200"/>
          <a:ext cx="9919210" cy="544223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ichael%20(MTN)/AppData/Local/Packages/microsoft.windowscommunicationsapps_8wekyb3d8bbwe/LocalState/Files/S0/333/Attachments/IAT%20Test%20Tracker%20Of%20IMEI%20Request%20approval%20&amp;%20IMEI%20Upload.%20(1)%5b10858%5d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"/>
      <sheetName val="IMEI Request approval &amp; IMEI Up"/>
      <sheetName val="Summary Report"/>
      <sheetName val="PTC Screenshot"/>
      <sheetName val="NTC Screenshot"/>
      <sheetName val="Defects List"/>
    </sheetNames>
    <sheetDataSet>
      <sheetData sheetId="0"/>
      <sheetData sheetId="1"/>
      <sheetData sheetId="2">
        <row r="16">
          <cell r="B16">
            <v>25</v>
          </cell>
        </row>
        <row r="17">
          <cell r="B17">
            <v>0</v>
          </cell>
        </row>
        <row r="18">
          <cell r="B18">
            <v>0</v>
          </cell>
        </row>
        <row r="21">
          <cell r="B21">
            <v>0</v>
          </cell>
        </row>
        <row r="22">
          <cell r="B22">
            <v>0</v>
          </cell>
        </row>
        <row r="24">
          <cell r="B24">
            <v>0</v>
          </cell>
        </row>
        <row r="25">
          <cell r="B25">
            <v>0</v>
          </cell>
        </row>
      </sheetData>
      <sheetData sheetId="3"/>
      <sheetData sheetId="4"/>
      <sheetData sheetId="5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D9C14-D820-4341-AEB2-E7F2A754F318}">
  <dimension ref="B1:G17"/>
  <sheetViews>
    <sheetView topLeftCell="A13" workbookViewId="0">
      <selection activeCell="G2" sqref="G2"/>
    </sheetView>
  </sheetViews>
  <sheetFormatPr defaultColWidth="11.42578125" defaultRowHeight="12.75"/>
  <cols>
    <col min="1" max="1" width="11.42578125" style="31"/>
    <col min="2" max="2" width="25" style="37" customWidth="1"/>
    <col min="3" max="3" width="75.85546875" style="31" customWidth="1"/>
    <col min="4" max="257" width="8.85546875" style="31" customWidth="1"/>
    <col min="258" max="16384" width="11.42578125" style="31"/>
  </cols>
  <sheetData>
    <row r="1" spans="2:7" ht="13.5" thickBot="1">
      <c r="B1" s="30"/>
    </row>
    <row r="2" spans="2:7" ht="135" customHeight="1" thickBot="1">
      <c r="B2" s="65" t="s">
        <v>71</v>
      </c>
      <c r="C2" s="66"/>
      <c r="G2" s="31" t="s">
        <v>75</v>
      </c>
    </row>
    <row r="3" spans="2:7">
      <c r="B3" s="67"/>
      <c r="C3" s="67"/>
    </row>
    <row r="4" spans="2:7">
      <c r="B4" s="68" t="s">
        <v>50</v>
      </c>
      <c r="C4" s="69"/>
    </row>
    <row r="5" spans="2:7">
      <c r="B5" s="32" t="s">
        <v>51</v>
      </c>
      <c r="C5" s="33" t="s">
        <v>52</v>
      </c>
    </row>
    <row r="6" spans="2:7">
      <c r="B6" s="34" t="s">
        <v>48</v>
      </c>
      <c r="C6" s="35" t="s">
        <v>53</v>
      </c>
    </row>
    <row r="7" spans="2:7">
      <c r="B7" s="34" t="s">
        <v>54</v>
      </c>
      <c r="C7" s="35" t="s">
        <v>55</v>
      </c>
    </row>
    <row r="8" spans="2:7">
      <c r="B8" s="34" t="s">
        <v>56</v>
      </c>
      <c r="C8" s="35" t="s">
        <v>57</v>
      </c>
    </row>
    <row r="9" spans="2:7">
      <c r="B9" s="34" t="s">
        <v>30</v>
      </c>
      <c r="C9" s="35" t="s">
        <v>58</v>
      </c>
    </row>
    <row r="10" spans="2:7">
      <c r="B10" s="34" t="s">
        <v>31</v>
      </c>
      <c r="C10" s="35" t="s">
        <v>59</v>
      </c>
    </row>
    <row r="11" spans="2:7">
      <c r="B11" s="34" t="s">
        <v>60</v>
      </c>
      <c r="C11" s="35" t="s">
        <v>61</v>
      </c>
    </row>
    <row r="12" spans="2:7">
      <c r="B12" s="34" t="s">
        <v>62</v>
      </c>
      <c r="C12" s="35" t="s">
        <v>63</v>
      </c>
    </row>
    <row r="13" spans="2:7">
      <c r="B13" s="34" t="s">
        <v>15</v>
      </c>
      <c r="C13" s="35" t="s">
        <v>64</v>
      </c>
    </row>
    <row r="14" spans="2:7">
      <c r="B14" s="34" t="s">
        <v>65</v>
      </c>
      <c r="C14" s="35" t="s">
        <v>66</v>
      </c>
    </row>
    <row r="15" spans="2:7">
      <c r="B15" s="34" t="s">
        <v>67</v>
      </c>
      <c r="C15" s="35" t="s">
        <v>63</v>
      </c>
    </row>
    <row r="16" spans="2:7">
      <c r="B16" s="34" t="s">
        <v>68</v>
      </c>
      <c r="C16" s="35" t="s">
        <v>69</v>
      </c>
    </row>
    <row r="17" spans="2:3">
      <c r="B17" s="34" t="s">
        <v>18</v>
      </c>
      <c r="C17" s="36" t="s">
        <v>70</v>
      </c>
    </row>
  </sheetData>
  <mergeCells count="3">
    <mergeCell ref="B2:C2"/>
    <mergeCell ref="B3:C3"/>
    <mergeCell ref="B4:C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167352-268D-4CFB-8965-CD1A9EC7CBC0}">
  <dimension ref="A1:J25"/>
  <sheetViews>
    <sheetView workbookViewId="0">
      <selection activeCell="B2" sqref="B2:J7"/>
    </sheetView>
  </sheetViews>
  <sheetFormatPr defaultColWidth="8.7109375" defaultRowHeight="14.25"/>
  <cols>
    <col min="1" max="1" width="23.5703125" style="6" customWidth="1"/>
    <col min="2" max="2" width="27.5703125" style="6" customWidth="1"/>
    <col min="3" max="5" width="10.85546875" style="6"/>
    <col min="6" max="6" width="10.85546875" style="6" customWidth="1"/>
    <col min="7" max="7" width="19.85546875" style="6" customWidth="1"/>
    <col min="8" max="8" width="13.140625" style="6" bestFit="1" customWidth="1"/>
    <col min="9" max="9" width="11.42578125" style="6" customWidth="1"/>
    <col min="10" max="10" width="13.42578125" style="6" customWidth="1"/>
    <col min="11" max="16384" width="8.7109375" style="6"/>
  </cols>
  <sheetData>
    <row r="1" spans="1:10">
      <c r="A1" s="70" t="s">
        <v>2</v>
      </c>
      <c r="B1" s="70"/>
      <c r="C1" s="70"/>
      <c r="D1" s="70"/>
      <c r="E1" s="70"/>
      <c r="F1" s="70"/>
      <c r="G1" s="70"/>
      <c r="H1" s="70"/>
      <c r="I1" s="70"/>
    </row>
    <row r="2" spans="1:10" ht="24">
      <c r="B2" s="7" t="s">
        <v>3</v>
      </c>
      <c r="C2" s="7" t="s">
        <v>4</v>
      </c>
      <c r="D2" s="7" t="s">
        <v>5</v>
      </c>
      <c r="E2" s="7" t="s">
        <v>6</v>
      </c>
      <c r="F2" s="7" t="s">
        <v>7</v>
      </c>
      <c r="G2" s="7" t="s">
        <v>1</v>
      </c>
      <c r="H2" s="7" t="s">
        <v>35</v>
      </c>
      <c r="I2" s="7" t="s">
        <v>8</v>
      </c>
      <c r="J2" s="7" t="s">
        <v>9</v>
      </c>
    </row>
    <row r="3" spans="1:10" ht="30" customHeight="1">
      <c r="B3" s="8" t="s">
        <v>94</v>
      </c>
      <c r="C3" s="9">
        <f>ROWS('IMEI Request approval &amp; IMEI Up'!E2:E7)</f>
        <v>6</v>
      </c>
      <c r="D3" s="9">
        <f>COUNTIF('IMEI Request approval &amp; IMEI Up'!M2:M7,"Pass")</f>
        <v>6</v>
      </c>
      <c r="E3" s="9">
        <f>COUNTIF('IMEI Request approval &amp; IMEI Up'!M2:M7,"Fail")</f>
        <v>0</v>
      </c>
      <c r="F3" s="9">
        <f>COUNTIF('IMEI Request approval &amp; IMEI Up'!M2:M7,"Blocked")</f>
        <v>0</v>
      </c>
      <c r="G3" s="9">
        <f>COUNTIF('IMEI Request approval &amp; IMEI Up'!M2:M7,"Pending")</f>
        <v>0</v>
      </c>
      <c r="H3" s="9">
        <f>COUNTIF('IMEI Request approval &amp; IMEI Up'!M2:M7,"PI")</f>
        <v>0</v>
      </c>
      <c r="I3" s="9">
        <f>COUNTIF('IMEI Request approval &amp; IMEI Up'!M2:M7,"ND")</f>
        <v>0</v>
      </c>
      <c r="J3" s="10">
        <f t="shared" ref="J3:J6" si="0">D3/(C3-H3-I3)</f>
        <v>1</v>
      </c>
    </row>
    <row r="4" spans="1:10" ht="32.1" customHeight="1">
      <c r="B4" s="57" t="s">
        <v>99</v>
      </c>
      <c r="C4" s="9">
        <f>ROWS('IMEI Request approval &amp; IMEI Up'!E8:E13)</f>
        <v>6</v>
      </c>
      <c r="D4" s="9">
        <f>COUNTIF('IMEI Request approval &amp; IMEI Up'!M8:M13,"Pass")</f>
        <v>6</v>
      </c>
      <c r="E4" s="9">
        <f>COUNTIF('IMEI Request approval &amp; IMEI Up'!M8:M13,"Fail")</f>
        <v>0</v>
      </c>
      <c r="F4" s="9">
        <f>COUNTIF('IMEI Request approval &amp; IMEI Up'!M8:M13,"Blocked")</f>
        <v>0</v>
      </c>
      <c r="G4" s="9">
        <f>COUNTIF('IMEI Request approval &amp; IMEI Up'!M8:M13,"Pending")</f>
        <v>0</v>
      </c>
      <c r="H4" s="9">
        <f>COUNTIF('IMEI Request approval &amp; IMEI Up'!M8:M13,"PI")</f>
        <v>0</v>
      </c>
      <c r="I4" s="9">
        <f>COUNTIF('IMEI Request approval &amp; IMEI Up'!M8:M13,"ND")</f>
        <v>0</v>
      </c>
      <c r="J4" s="10">
        <f t="shared" si="0"/>
        <v>1</v>
      </c>
    </row>
    <row r="5" spans="1:10" ht="27.6" customHeight="1">
      <c r="B5" s="56" t="s">
        <v>102</v>
      </c>
      <c r="C5" s="9">
        <f>ROWS('IMEI Request approval &amp; IMEI Up'!E14:E19)</f>
        <v>6</v>
      </c>
      <c r="D5" s="9">
        <f>COUNTIF('IMEI Request approval &amp; IMEI Up'!M14:M19,"Pass")</f>
        <v>6</v>
      </c>
      <c r="E5" s="9">
        <f>COUNTIF('IMEI Request approval &amp; IMEI Up'!M14:M19,"Fail")</f>
        <v>0</v>
      </c>
      <c r="F5" s="9">
        <f>COUNTIF('IMEI Request approval &amp; IMEI Up'!M14:M19,"Blocked")</f>
        <v>0</v>
      </c>
      <c r="G5" s="9">
        <f>COUNTIF('IMEI Request approval &amp; IMEI Up'!M14:M19,"Pending")</f>
        <v>0</v>
      </c>
      <c r="H5" s="9">
        <f>COUNTIF('IMEI Request approval &amp; IMEI Up'!M14:M19,"PI")</f>
        <v>0</v>
      </c>
      <c r="I5" s="9">
        <f>COUNTIF('IMEI Request approval &amp; IMEI Up'!M14:M19,"ND")</f>
        <v>0</v>
      </c>
      <c r="J5" s="10">
        <f t="shared" si="0"/>
        <v>1</v>
      </c>
    </row>
    <row r="6" spans="1:10" ht="26.1" customHeight="1">
      <c r="B6" s="56" t="s">
        <v>104</v>
      </c>
      <c r="C6" s="9">
        <f>ROWS('IMEI Request approval &amp; IMEI Up'!E20:E26)</f>
        <v>7</v>
      </c>
      <c r="D6" s="9">
        <f>COUNTIF('IMEI Request approval &amp; IMEI Up'!M20:M26,"Pass")</f>
        <v>7</v>
      </c>
      <c r="E6" s="9">
        <f>COUNTIF('IMEI Request approval &amp; IMEI Up'!M20:M26,"Fail")</f>
        <v>0</v>
      </c>
      <c r="F6" s="9">
        <f>COUNTIF('IMEI Request approval &amp; IMEI Up'!M20:M26,"Blocked")</f>
        <v>0</v>
      </c>
      <c r="G6" s="9">
        <f>COUNTIF('IMEI Request approval &amp; IMEI Up'!M20:M26,"Pending")</f>
        <v>0</v>
      </c>
      <c r="H6" s="9">
        <f>COUNTIF('IMEI Request approval &amp; IMEI Up'!M20:M26,"PI")</f>
        <v>0</v>
      </c>
      <c r="I6" s="9">
        <f>COUNTIF('IMEI Request approval &amp; IMEI Up'!M20:M26,"ND")</f>
        <v>0</v>
      </c>
      <c r="J6" s="10">
        <f t="shared" si="0"/>
        <v>1</v>
      </c>
    </row>
    <row r="7" spans="1:10" s="14" customFormat="1" ht="22.5" customHeight="1">
      <c r="B7" s="12" t="s">
        <v>10</v>
      </c>
      <c r="C7" s="13">
        <f>SUM(C3:C4:C5:C6)</f>
        <v>25</v>
      </c>
      <c r="D7" s="13">
        <f>SUM(D3:D4:D5:D6)</f>
        <v>25</v>
      </c>
      <c r="E7" s="13">
        <f>SUM(E3:E4:E5:E6)</f>
        <v>0</v>
      </c>
      <c r="F7" s="13">
        <f>SUM(F3:F4:F5:F6)</f>
        <v>0</v>
      </c>
      <c r="G7" s="13">
        <f>SUM(G3:G4:G5:G6)</f>
        <v>0</v>
      </c>
      <c r="H7" s="13">
        <f>SUM(H3:H4:H5:H6)</f>
        <v>0</v>
      </c>
      <c r="I7" s="13">
        <f>SUM(I3:I4:I5:I6)</f>
        <v>0</v>
      </c>
      <c r="J7" s="15">
        <f>D7/C7</f>
        <v>1</v>
      </c>
    </row>
    <row r="10" spans="1:10" ht="18.75" customHeight="1">
      <c r="B10" s="62" t="s">
        <v>44</v>
      </c>
      <c r="C10" s="62" t="s">
        <v>23</v>
      </c>
      <c r="D10" s="62" t="s">
        <v>24</v>
      </c>
      <c r="E10" s="62" t="s">
        <v>22</v>
      </c>
      <c r="G10" s="62" t="s">
        <v>38</v>
      </c>
      <c r="H10" s="62" t="s">
        <v>39</v>
      </c>
      <c r="I10" s="62" t="s">
        <v>40</v>
      </c>
      <c r="J10" s="62" t="s">
        <v>41</v>
      </c>
    </row>
    <row r="11" spans="1:10" s="8" customFormat="1" ht="30.95" customHeight="1">
      <c r="B11" s="8" t="s">
        <v>94</v>
      </c>
      <c r="C11" s="9">
        <f>COUNTIF('IMEI Request approval &amp; IMEI Up'!O2:O7,"Pass")</f>
        <v>0</v>
      </c>
      <c r="D11" s="9">
        <f>COUNTIF('IMEI Request approval &amp; IMEI Up'!R2:R7,"Pass")</f>
        <v>0</v>
      </c>
      <c r="E11" s="10">
        <f>SUM(C11:D11)</f>
        <v>0</v>
      </c>
      <c r="G11" s="8" t="s">
        <v>94</v>
      </c>
      <c r="H11" s="9">
        <f>COUNTIFS('Defects List'!F:F,"Open")</f>
        <v>0</v>
      </c>
      <c r="I11" s="9">
        <f>COUNTIFS('Defects List'!G:G,"Open")</f>
        <v>0</v>
      </c>
      <c r="J11" s="9">
        <f>COUNTIFS('Defects List'!H:H,"Open")</f>
        <v>0</v>
      </c>
    </row>
    <row r="12" spans="1:10" s="8" customFormat="1" ht="28.5">
      <c r="B12" s="57" t="s">
        <v>99</v>
      </c>
      <c r="C12" s="9">
        <f>COUNTIF('IMEI Request approval &amp; IMEI Up'!O8:O13,"Pass")</f>
        <v>0</v>
      </c>
      <c r="D12" s="9">
        <f>COUNTIF('IMEI Request approval &amp; IMEI Up'!R3:R8,"Pass")</f>
        <v>0</v>
      </c>
      <c r="E12" s="10">
        <f t="shared" ref="E12:E14" si="1">SUM(C12:D12)</f>
        <v>0</v>
      </c>
      <c r="F12" s="64"/>
      <c r="G12" s="57" t="s">
        <v>99</v>
      </c>
      <c r="H12" s="9">
        <f>COUNTIFS('Defects List'!F:F,"Open")</f>
        <v>0</v>
      </c>
      <c r="I12" s="9">
        <f>COUNTIFS('Defects List'!G:G,"Open")</f>
        <v>0</v>
      </c>
      <c r="J12" s="9">
        <f>COUNTIFS('Defects List'!H:H,"Open")</f>
        <v>0</v>
      </c>
    </row>
    <row r="13" spans="1:10" s="8" customFormat="1" ht="29.45" customHeight="1">
      <c r="B13" s="56" t="s">
        <v>102</v>
      </c>
      <c r="C13" s="9">
        <f>COUNTIF('IMEI Request approval &amp; IMEI Up'!O14:O19,"Pass")</f>
        <v>0</v>
      </c>
      <c r="D13" s="9">
        <f>COUNTIF('IMEI Request approval &amp; IMEI Up'!R4:R9,"Pass")</f>
        <v>0</v>
      </c>
      <c r="E13" s="10">
        <f t="shared" si="1"/>
        <v>0</v>
      </c>
      <c r="G13" s="56" t="s">
        <v>102</v>
      </c>
      <c r="H13" s="9">
        <f>COUNTIFS('Defects List'!F:F,"Open")</f>
        <v>0</v>
      </c>
      <c r="I13" s="9">
        <f>COUNTIFS('Defects List'!G:G,"Open")</f>
        <v>0</v>
      </c>
      <c r="J13" s="9">
        <f>COUNTIFS('Defects List'!H:H,"Open")</f>
        <v>0</v>
      </c>
    </row>
    <row r="14" spans="1:10" s="8" customFormat="1" ht="26.45" customHeight="1">
      <c r="B14" s="56" t="s">
        <v>104</v>
      </c>
      <c r="C14" s="9">
        <f>COUNTIF('IMEI Request approval &amp; IMEI Up'!O20:O26,"Pass")</f>
        <v>0</v>
      </c>
      <c r="D14" s="9">
        <f>COUNTIF('IMEI Request approval &amp; IMEI Up'!R5:R10,"Pass")</f>
        <v>0</v>
      </c>
      <c r="E14" s="10">
        <f t="shared" si="1"/>
        <v>0</v>
      </c>
      <c r="G14" s="56" t="s">
        <v>104</v>
      </c>
      <c r="H14" s="9">
        <f>COUNTIFS('Defects List'!F:F,"Open")</f>
        <v>0</v>
      </c>
      <c r="I14" s="9">
        <f>COUNTIFS('Defects List'!G:G,"Open")</f>
        <v>0</v>
      </c>
      <c r="J14" s="9">
        <f>COUNTIFS('Defects List'!H:H,"Open")</f>
        <v>0</v>
      </c>
    </row>
    <row r="15" spans="1:10" ht="15" customHeight="1">
      <c r="B15" s="63"/>
      <c r="E15" s="27"/>
      <c r="H15"/>
    </row>
    <row r="16" spans="1:10" ht="15" customHeight="1">
      <c r="A16" s="26" t="s">
        <v>5</v>
      </c>
      <c r="B16" s="9">
        <f>D7</f>
        <v>25</v>
      </c>
      <c r="E16" s="27"/>
      <c r="F16" s="27"/>
      <c r="G16" s="27"/>
      <c r="H16"/>
    </row>
    <row r="17" spans="1:8" ht="15" customHeight="1">
      <c r="A17" s="26" t="s">
        <v>6</v>
      </c>
      <c r="B17" s="9">
        <f>E7</f>
        <v>0</v>
      </c>
      <c r="F17" s="11"/>
      <c r="G17"/>
      <c r="H17"/>
    </row>
    <row r="18" spans="1:8" ht="15" customHeight="1">
      <c r="A18" s="26" t="s">
        <v>7</v>
      </c>
      <c r="B18" s="9">
        <f>F7</f>
        <v>0</v>
      </c>
      <c r="F18" s="11"/>
      <c r="G18"/>
      <c r="H18"/>
    </row>
    <row r="19" spans="1:8" ht="15" customHeight="1">
      <c r="F19" s="11"/>
      <c r="G19"/>
      <c r="H19"/>
    </row>
    <row r="20" spans="1:8" ht="15" customHeight="1">
      <c r="F20" s="11"/>
      <c r="G20"/>
      <c r="H20"/>
    </row>
    <row r="21" spans="1:8" ht="15" customHeight="1">
      <c r="A21" s="28" t="s">
        <v>37</v>
      </c>
      <c r="B21" s="29">
        <f>D11</f>
        <v>0</v>
      </c>
      <c r="F21" s="11"/>
      <c r="G21"/>
      <c r="H21"/>
    </row>
    <row r="22" spans="1:8" ht="15" customHeight="1">
      <c r="A22" s="28" t="s">
        <v>36</v>
      </c>
      <c r="B22" s="29">
        <f>C11</f>
        <v>0</v>
      </c>
      <c r="F22" s="11"/>
      <c r="G22"/>
      <c r="H22"/>
    </row>
    <row r="23" spans="1:8" ht="15" customHeight="1">
      <c r="F23" s="11"/>
      <c r="G23"/>
      <c r="H23"/>
    </row>
    <row r="24" spans="1:8" ht="15" customHeight="1">
      <c r="A24" s="28" t="s">
        <v>42</v>
      </c>
      <c r="B24" s="29">
        <f>I11</f>
        <v>0</v>
      </c>
      <c r="F24" s="11"/>
      <c r="G24"/>
      <c r="H24"/>
    </row>
    <row r="25" spans="1:8" ht="15">
      <c r="A25" s="28" t="s">
        <v>43</v>
      </c>
      <c r="B25" s="29">
        <f>J11</f>
        <v>0</v>
      </c>
    </row>
  </sheetData>
  <mergeCells count="1">
    <mergeCell ref="A1:I1"/>
  </mergeCells>
  <conditionalFormatting sqref="E11:E14">
    <cfRule type="cellIs" dxfId="8" priority="8" operator="lessThan">
      <formula>0.7</formula>
    </cfRule>
    <cfRule type="cellIs" dxfId="7" priority="9" operator="greaterThan">
      <formula>0.7</formula>
    </cfRule>
    <cfRule type="cellIs" dxfId="6" priority="10" operator="greaterThan">
      <formula>0.7</formula>
    </cfRule>
    <cfRule type="cellIs" dxfId="5" priority="11" operator="greaterThan">
      <formula>70</formula>
    </cfRule>
    <cfRule type="cellIs" dxfId="4" priority="12" operator="greaterThan">
      <formula>0.7</formula>
    </cfRule>
    <cfRule type="cellIs" dxfId="3" priority="13" operator="greaterThan">
      <formula>50</formula>
    </cfRule>
    <cfRule type="cellIs" dxfId="2" priority="14" operator="lessThan">
      <formula>50</formula>
    </cfRule>
  </conditionalFormatting>
  <pageMargins left="0.7" right="0.7" top="0.75" bottom="0.75" header="0.3" footer="0.3"/>
  <pageSetup orientation="portrait" r:id="rId1"/>
  <headerFooter>
    <oddFooter>&amp;L&amp;1#&amp;"Calibri"&amp;8&amp;K000000Sensitivity: MTN Group - Internal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6BE20B-4F23-4F24-AD28-5C9905667816}">
  <dimension ref="A1:Q26"/>
  <sheetViews>
    <sheetView tabSelected="1" topLeftCell="G1" zoomScale="60" zoomScaleNormal="60" workbookViewId="0">
      <selection activeCell="L30" sqref="L30"/>
    </sheetView>
  </sheetViews>
  <sheetFormatPr defaultColWidth="9.140625" defaultRowHeight="15"/>
  <cols>
    <col min="1" max="1" width="7.140625" style="25" customWidth="1"/>
    <col min="2" max="2" width="14.85546875" style="25" customWidth="1"/>
    <col min="3" max="3" width="45.5703125" style="25" customWidth="1"/>
    <col min="4" max="4" width="23.28515625" style="16" customWidth="1"/>
    <col min="5" max="5" width="11.42578125" style="25" customWidth="1"/>
    <col min="6" max="6" width="49.28515625" style="16" customWidth="1"/>
    <col min="7" max="7" width="40.42578125" style="16" customWidth="1"/>
    <col min="8" max="8" width="32.140625" style="16" customWidth="1"/>
    <col min="9" max="9" width="21.5703125" style="16" customWidth="1"/>
    <col min="10" max="10" width="8" style="16" customWidth="1"/>
    <col min="11" max="11" width="45.28515625" style="16" customWidth="1"/>
    <col min="12" max="12" width="36" style="16" customWidth="1"/>
    <col min="13" max="13" width="17.85546875" style="16" customWidth="1"/>
    <col min="14" max="14" width="1.85546875" style="16" customWidth="1"/>
    <col min="15" max="15" width="11.140625" style="16" customWidth="1"/>
    <col min="16" max="16" width="10.7109375" style="25" customWidth="1"/>
    <col min="17" max="17" width="12.7109375" style="16" customWidth="1"/>
    <col min="18" max="16384" width="9.140625" style="16"/>
  </cols>
  <sheetData>
    <row r="1" spans="1:17" s="25" customFormat="1" ht="29.1" customHeight="1">
      <c r="A1" s="41" t="s">
        <v>33</v>
      </c>
      <c r="B1" s="41" t="s">
        <v>46</v>
      </c>
      <c r="C1" s="41" t="s">
        <v>47</v>
      </c>
      <c r="D1" s="41" t="s">
        <v>28</v>
      </c>
      <c r="E1" s="41" t="s">
        <v>48</v>
      </c>
      <c r="F1" s="41" t="s">
        <v>49</v>
      </c>
      <c r="G1" s="41" t="s">
        <v>29</v>
      </c>
      <c r="H1" s="41" t="s">
        <v>30</v>
      </c>
      <c r="I1" s="41" t="s">
        <v>31</v>
      </c>
      <c r="J1" s="41" t="s">
        <v>27</v>
      </c>
      <c r="K1" s="41" t="s">
        <v>0</v>
      </c>
      <c r="L1" s="41" t="s">
        <v>45</v>
      </c>
      <c r="M1" s="41" t="s">
        <v>15</v>
      </c>
      <c r="N1" s="77"/>
      <c r="O1" s="5" t="s">
        <v>34</v>
      </c>
      <c r="P1" s="5" t="s">
        <v>20</v>
      </c>
      <c r="Q1" s="5" t="s">
        <v>21</v>
      </c>
    </row>
    <row r="2" spans="1:17" ht="70.5" customHeight="1">
      <c r="A2" s="42">
        <v>1</v>
      </c>
      <c r="B2" s="42" t="s">
        <v>160</v>
      </c>
      <c r="C2" s="71" t="s">
        <v>185</v>
      </c>
      <c r="D2" s="78" t="s">
        <v>94</v>
      </c>
      <c r="E2" s="43" t="s">
        <v>72</v>
      </c>
      <c r="F2" s="44" t="s">
        <v>95</v>
      </c>
      <c r="G2" s="74" t="s">
        <v>97</v>
      </c>
      <c r="H2" s="45" t="s">
        <v>129</v>
      </c>
      <c r="I2" s="74" t="s">
        <v>127</v>
      </c>
      <c r="J2" s="46" t="s">
        <v>32</v>
      </c>
      <c r="K2" s="47" t="s">
        <v>93</v>
      </c>
      <c r="L2" s="47" t="s">
        <v>195</v>
      </c>
      <c r="M2" s="46" t="s">
        <v>5</v>
      </c>
      <c r="N2" s="77"/>
      <c r="O2" s="4">
        <v>1</v>
      </c>
      <c r="P2" s="1" t="str">
        <f>IF(O2&lt;&gt;1,"No","Yes")</f>
        <v>Yes</v>
      </c>
      <c r="Q2" s="4" t="str">
        <f>IF(O2&lt;&gt;1,"Fail","Pass")</f>
        <v>Pass</v>
      </c>
    </row>
    <row r="3" spans="1:17" ht="55.5" customHeight="1">
      <c r="A3" s="42">
        <v>2</v>
      </c>
      <c r="B3" s="42" t="s">
        <v>161</v>
      </c>
      <c r="C3" s="72"/>
      <c r="D3" s="79"/>
      <c r="E3" s="43" t="s">
        <v>73</v>
      </c>
      <c r="F3" s="44" t="s">
        <v>77</v>
      </c>
      <c r="G3" s="75"/>
      <c r="H3" s="45" t="s">
        <v>130</v>
      </c>
      <c r="I3" s="75"/>
      <c r="J3" s="46" t="s">
        <v>32</v>
      </c>
      <c r="K3" s="47" t="s">
        <v>108</v>
      </c>
      <c r="L3" s="47" t="s">
        <v>195</v>
      </c>
      <c r="M3" s="46" t="s">
        <v>5</v>
      </c>
      <c r="N3" s="77"/>
      <c r="O3" s="4">
        <v>1</v>
      </c>
      <c r="P3" s="1" t="str">
        <f t="shared" ref="P3:P26" si="0">IF(O3&lt;&gt;1,"No","Yes")</f>
        <v>Yes</v>
      </c>
      <c r="Q3" s="4" t="str">
        <f t="shared" ref="Q3:Q26" si="1">IF(O3&lt;&gt;1,"Fail","Pass")</f>
        <v>Pass</v>
      </c>
    </row>
    <row r="4" spans="1:17" ht="55.5" customHeight="1">
      <c r="A4" s="53"/>
      <c r="B4" s="42" t="s">
        <v>162</v>
      </c>
      <c r="C4" s="72"/>
      <c r="D4" s="79"/>
      <c r="E4" s="43" t="s">
        <v>74</v>
      </c>
      <c r="F4" s="51" t="s">
        <v>100</v>
      </c>
      <c r="G4" s="75"/>
      <c r="H4" s="49" t="s">
        <v>131</v>
      </c>
      <c r="I4" s="75"/>
      <c r="J4" s="50" t="s">
        <v>32</v>
      </c>
      <c r="K4" s="47" t="s">
        <v>96</v>
      </c>
      <c r="L4" s="47" t="s">
        <v>195</v>
      </c>
      <c r="M4" s="46" t="s">
        <v>5</v>
      </c>
      <c r="N4" s="54"/>
      <c r="O4" s="4">
        <v>1</v>
      </c>
      <c r="P4" s="1" t="str">
        <f t="shared" si="0"/>
        <v>Yes</v>
      </c>
      <c r="Q4" s="4" t="str">
        <f t="shared" si="1"/>
        <v>Pass</v>
      </c>
    </row>
    <row r="5" spans="1:17" ht="54.95" customHeight="1">
      <c r="A5" s="48">
        <v>3</v>
      </c>
      <c r="B5" s="42" t="s">
        <v>163</v>
      </c>
      <c r="C5" s="72"/>
      <c r="D5" s="79"/>
      <c r="E5" s="43" t="s">
        <v>76</v>
      </c>
      <c r="F5" s="49" t="s">
        <v>111</v>
      </c>
      <c r="G5" s="75"/>
      <c r="H5" s="49" t="s">
        <v>132</v>
      </c>
      <c r="I5" s="75"/>
      <c r="J5" s="50" t="s">
        <v>32</v>
      </c>
      <c r="K5" s="45" t="s">
        <v>112</v>
      </c>
      <c r="L5" s="47" t="s">
        <v>195</v>
      </c>
      <c r="M5" s="46" t="s">
        <v>5</v>
      </c>
      <c r="N5" s="38"/>
      <c r="O5" s="4">
        <v>1</v>
      </c>
      <c r="P5" s="1" t="str">
        <f t="shared" si="0"/>
        <v>Yes</v>
      </c>
      <c r="Q5" s="4" t="str">
        <f t="shared" si="1"/>
        <v>Pass</v>
      </c>
    </row>
    <row r="6" spans="1:17" s="40" customFormat="1" ht="41.1" customHeight="1">
      <c r="A6" s="48"/>
      <c r="B6" s="42" t="s">
        <v>164</v>
      </c>
      <c r="C6" s="72"/>
      <c r="D6" s="79"/>
      <c r="E6" s="43" t="s">
        <v>78</v>
      </c>
      <c r="F6" s="51" t="s">
        <v>113</v>
      </c>
      <c r="G6" s="75"/>
      <c r="H6" s="49" t="s">
        <v>133</v>
      </c>
      <c r="I6" s="76"/>
      <c r="J6" s="49" t="s">
        <v>32</v>
      </c>
      <c r="K6" s="51" t="s">
        <v>115</v>
      </c>
      <c r="L6" s="47" t="s">
        <v>195</v>
      </c>
      <c r="M6" s="46" t="s">
        <v>5</v>
      </c>
      <c r="O6" s="4">
        <v>1</v>
      </c>
      <c r="P6" s="1" t="str">
        <f t="shared" si="0"/>
        <v>Yes</v>
      </c>
      <c r="Q6" s="4" t="str">
        <f t="shared" si="1"/>
        <v>Pass</v>
      </c>
    </row>
    <row r="7" spans="1:17" s="40" customFormat="1" ht="41.1" customHeight="1">
      <c r="A7" s="48"/>
      <c r="B7" s="42" t="s">
        <v>165</v>
      </c>
      <c r="C7" s="72"/>
      <c r="D7" s="59"/>
      <c r="E7" s="43" t="s">
        <v>79</v>
      </c>
      <c r="F7" s="51" t="s">
        <v>139</v>
      </c>
      <c r="G7" s="76"/>
      <c r="H7" s="49" t="s">
        <v>186</v>
      </c>
      <c r="I7" s="58"/>
      <c r="J7" s="49" t="s">
        <v>140</v>
      </c>
      <c r="K7" s="51" t="s">
        <v>148</v>
      </c>
      <c r="L7" s="47" t="s">
        <v>195</v>
      </c>
      <c r="M7" s="46" t="s">
        <v>5</v>
      </c>
      <c r="O7" s="4">
        <v>1</v>
      </c>
      <c r="P7" s="1" t="str">
        <f t="shared" si="0"/>
        <v>Yes</v>
      </c>
      <c r="Q7" s="4" t="str">
        <f t="shared" si="1"/>
        <v>Pass</v>
      </c>
    </row>
    <row r="8" spans="1:17" s="39" customFormat="1" ht="57" customHeight="1">
      <c r="A8" s="52"/>
      <c r="B8" s="42" t="s">
        <v>166</v>
      </c>
      <c r="C8" s="72"/>
      <c r="D8" s="80" t="s">
        <v>99</v>
      </c>
      <c r="E8" s="43" t="s">
        <v>80</v>
      </c>
      <c r="F8" s="44" t="s">
        <v>114</v>
      </c>
      <c r="G8" s="74" t="s">
        <v>98</v>
      </c>
      <c r="H8" s="45" t="s">
        <v>129</v>
      </c>
      <c r="I8" s="74" t="s">
        <v>128</v>
      </c>
      <c r="J8" s="45" t="s">
        <v>32</v>
      </c>
      <c r="K8" s="47" t="s">
        <v>93</v>
      </c>
      <c r="L8" s="47" t="s">
        <v>195</v>
      </c>
      <c r="M8" s="46" t="s">
        <v>5</v>
      </c>
      <c r="O8" s="4">
        <v>1</v>
      </c>
      <c r="P8" s="1" t="str">
        <f t="shared" si="0"/>
        <v>Yes</v>
      </c>
      <c r="Q8" s="4" t="str">
        <f t="shared" si="1"/>
        <v>Pass</v>
      </c>
    </row>
    <row r="9" spans="1:17" s="39" customFormat="1" ht="51.95" customHeight="1">
      <c r="A9" s="52"/>
      <c r="B9" s="42" t="s">
        <v>167</v>
      </c>
      <c r="C9" s="72"/>
      <c r="D9" s="80"/>
      <c r="E9" s="43" t="s">
        <v>81</v>
      </c>
      <c r="F9" s="44" t="s">
        <v>77</v>
      </c>
      <c r="G9" s="75"/>
      <c r="H9" s="45" t="s">
        <v>130</v>
      </c>
      <c r="I9" s="75"/>
      <c r="J9" s="45" t="s">
        <v>32</v>
      </c>
      <c r="K9" s="47" t="s">
        <v>108</v>
      </c>
      <c r="L9" s="47" t="s">
        <v>195</v>
      </c>
      <c r="M9" s="46" t="s">
        <v>5</v>
      </c>
      <c r="O9" s="4">
        <v>1</v>
      </c>
      <c r="P9" s="1" t="str">
        <f t="shared" si="0"/>
        <v>Yes</v>
      </c>
      <c r="Q9" s="4" t="str">
        <f t="shared" si="1"/>
        <v>Pass</v>
      </c>
    </row>
    <row r="10" spans="1:17" s="39" customFormat="1" ht="45.6" customHeight="1">
      <c r="A10" s="52"/>
      <c r="B10" s="42" t="s">
        <v>168</v>
      </c>
      <c r="C10" s="72"/>
      <c r="D10" s="80"/>
      <c r="E10" s="43" t="s">
        <v>82</v>
      </c>
      <c r="F10" s="44" t="s">
        <v>101</v>
      </c>
      <c r="G10" s="75"/>
      <c r="H10" s="49" t="s">
        <v>134</v>
      </c>
      <c r="I10" s="75"/>
      <c r="J10" s="45" t="s">
        <v>32</v>
      </c>
      <c r="K10" s="47" t="s">
        <v>96</v>
      </c>
      <c r="L10" s="47" t="s">
        <v>195</v>
      </c>
      <c r="M10" s="46" t="s">
        <v>5</v>
      </c>
      <c r="O10" s="4">
        <v>1</v>
      </c>
      <c r="P10" s="1" t="str">
        <f t="shared" si="0"/>
        <v>Yes</v>
      </c>
      <c r="Q10" s="4" t="str">
        <f t="shared" si="1"/>
        <v>Pass</v>
      </c>
    </row>
    <row r="11" spans="1:17" s="39" customFormat="1" ht="49.5" customHeight="1">
      <c r="A11" s="52"/>
      <c r="B11" s="42" t="s">
        <v>169</v>
      </c>
      <c r="C11" s="72"/>
      <c r="D11" s="80"/>
      <c r="E11" s="43" t="s">
        <v>83</v>
      </c>
      <c r="F11" s="44" t="s">
        <v>117</v>
      </c>
      <c r="G11" s="75"/>
      <c r="H11" s="45" t="s">
        <v>135</v>
      </c>
      <c r="I11" s="75"/>
      <c r="J11" s="45" t="s">
        <v>32</v>
      </c>
      <c r="K11" s="45" t="s">
        <v>116</v>
      </c>
      <c r="L11" s="47" t="s">
        <v>195</v>
      </c>
      <c r="M11" s="46" t="s">
        <v>5</v>
      </c>
      <c r="O11" s="4">
        <v>1</v>
      </c>
      <c r="P11" s="1" t="str">
        <f t="shared" si="0"/>
        <v>Yes</v>
      </c>
      <c r="Q11" s="4" t="str">
        <f t="shared" si="1"/>
        <v>Pass</v>
      </c>
    </row>
    <row r="12" spans="1:17" s="39" customFormat="1" ht="49.5" customHeight="1">
      <c r="A12" s="52"/>
      <c r="B12" s="42" t="s">
        <v>170</v>
      </c>
      <c r="C12" s="72"/>
      <c r="D12" s="80"/>
      <c r="E12" s="43" t="s">
        <v>84</v>
      </c>
      <c r="F12" s="44" t="s">
        <v>118</v>
      </c>
      <c r="G12" s="75"/>
      <c r="H12" s="49" t="s">
        <v>136</v>
      </c>
      <c r="I12" s="76"/>
      <c r="J12" s="45" t="s">
        <v>32</v>
      </c>
      <c r="K12" s="45" t="s">
        <v>119</v>
      </c>
      <c r="L12" s="47" t="s">
        <v>195</v>
      </c>
      <c r="M12" s="46" t="s">
        <v>5</v>
      </c>
      <c r="O12" s="4">
        <v>1</v>
      </c>
      <c r="P12" s="1" t="str">
        <f t="shared" si="0"/>
        <v>Yes</v>
      </c>
      <c r="Q12" s="4" t="str">
        <f t="shared" si="1"/>
        <v>Pass</v>
      </c>
    </row>
    <row r="13" spans="1:17" s="39" customFormat="1" ht="49.5" customHeight="1">
      <c r="A13" s="52"/>
      <c r="B13" s="42" t="s">
        <v>171</v>
      </c>
      <c r="C13" s="72"/>
      <c r="D13" s="60"/>
      <c r="E13" s="43" t="s">
        <v>85</v>
      </c>
      <c r="F13" s="44" t="s">
        <v>141</v>
      </c>
      <c r="G13" s="75"/>
      <c r="H13" s="49" t="s">
        <v>136</v>
      </c>
      <c r="I13" s="58"/>
      <c r="J13" s="45" t="s">
        <v>140</v>
      </c>
      <c r="K13" s="45"/>
      <c r="L13" s="47" t="s">
        <v>195</v>
      </c>
      <c r="M13" s="46" t="s">
        <v>5</v>
      </c>
      <c r="O13" s="4">
        <v>1</v>
      </c>
      <c r="P13" s="1" t="str">
        <f t="shared" si="0"/>
        <v>Yes</v>
      </c>
      <c r="Q13" s="4" t="str">
        <f t="shared" si="1"/>
        <v>Pass</v>
      </c>
    </row>
    <row r="14" spans="1:17" s="39" customFormat="1" ht="53.45" customHeight="1">
      <c r="A14" s="52"/>
      <c r="B14" s="42" t="s">
        <v>172</v>
      </c>
      <c r="C14" s="72"/>
      <c r="D14" s="81" t="s">
        <v>102</v>
      </c>
      <c r="E14" s="43" t="s">
        <v>86</v>
      </c>
      <c r="F14" s="44" t="s">
        <v>95</v>
      </c>
      <c r="G14" s="75" t="s">
        <v>107</v>
      </c>
      <c r="H14" s="45" t="s">
        <v>129</v>
      </c>
      <c r="I14" s="74" t="s">
        <v>127</v>
      </c>
      <c r="J14" s="45" t="s">
        <v>32</v>
      </c>
      <c r="K14" s="47" t="s">
        <v>93</v>
      </c>
      <c r="L14" s="47" t="s">
        <v>195</v>
      </c>
      <c r="M14" s="46" t="s">
        <v>5</v>
      </c>
      <c r="O14" s="4">
        <v>1</v>
      </c>
      <c r="P14" s="1" t="str">
        <f t="shared" si="0"/>
        <v>Yes</v>
      </c>
      <c r="Q14" s="4" t="str">
        <f t="shared" si="1"/>
        <v>Pass</v>
      </c>
    </row>
    <row r="15" spans="1:17" s="39" customFormat="1" ht="53.45" customHeight="1">
      <c r="A15" s="52"/>
      <c r="B15" s="42" t="s">
        <v>173</v>
      </c>
      <c r="C15" s="72"/>
      <c r="D15" s="81"/>
      <c r="E15" s="43" t="s">
        <v>87</v>
      </c>
      <c r="F15" s="44" t="s">
        <v>142</v>
      </c>
      <c r="G15" s="75"/>
      <c r="H15" s="45" t="s">
        <v>130</v>
      </c>
      <c r="I15" s="75"/>
      <c r="J15" s="45" t="s">
        <v>140</v>
      </c>
      <c r="K15" s="47" t="s">
        <v>156</v>
      </c>
      <c r="L15" s="47" t="s">
        <v>195</v>
      </c>
      <c r="M15" s="46" t="s">
        <v>5</v>
      </c>
      <c r="O15" s="4">
        <v>1</v>
      </c>
      <c r="P15" s="1" t="str">
        <f t="shared" si="0"/>
        <v>Yes</v>
      </c>
      <c r="Q15" s="4" t="str">
        <f t="shared" si="1"/>
        <v>Pass</v>
      </c>
    </row>
    <row r="16" spans="1:17" s="39" customFormat="1" ht="44.45" customHeight="1">
      <c r="A16" s="52"/>
      <c r="B16" s="42" t="s">
        <v>174</v>
      </c>
      <c r="C16" s="72"/>
      <c r="D16" s="81"/>
      <c r="E16" s="43" t="s">
        <v>88</v>
      </c>
      <c r="F16" s="44" t="s">
        <v>77</v>
      </c>
      <c r="G16" s="75"/>
      <c r="H16" s="45" t="s">
        <v>130</v>
      </c>
      <c r="I16" s="75"/>
      <c r="J16" s="45" t="s">
        <v>32</v>
      </c>
      <c r="K16" s="47" t="s">
        <v>108</v>
      </c>
      <c r="L16" s="47" t="s">
        <v>195</v>
      </c>
      <c r="M16" s="46" t="s">
        <v>5</v>
      </c>
      <c r="O16" s="4">
        <v>1</v>
      </c>
      <c r="P16" s="1" t="str">
        <f t="shared" si="0"/>
        <v>Yes</v>
      </c>
      <c r="Q16" s="4" t="str">
        <f t="shared" si="1"/>
        <v>Pass</v>
      </c>
    </row>
    <row r="17" spans="1:17" s="39" customFormat="1" ht="42.95" customHeight="1">
      <c r="A17" s="52"/>
      <c r="B17" s="42" t="s">
        <v>175</v>
      </c>
      <c r="C17" s="72"/>
      <c r="D17" s="81"/>
      <c r="E17" s="43" t="s">
        <v>89</v>
      </c>
      <c r="F17" s="45" t="s">
        <v>138</v>
      </c>
      <c r="G17" s="75"/>
      <c r="H17" s="45" t="s">
        <v>187</v>
      </c>
      <c r="I17" s="75"/>
      <c r="J17" s="45" t="s">
        <v>32</v>
      </c>
      <c r="K17" s="45" t="s">
        <v>120</v>
      </c>
      <c r="L17" s="47" t="s">
        <v>195</v>
      </c>
      <c r="M17" s="46" t="s">
        <v>5</v>
      </c>
      <c r="O17" s="4">
        <v>1</v>
      </c>
      <c r="P17" s="1" t="str">
        <f t="shared" si="0"/>
        <v>Yes</v>
      </c>
      <c r="Q17" s="4" t="str">
        <f t="shared" si="1"/>
        <v>Pass</v>
      </c>
    </row>
    <row r="18" spans="1:17" s="39" customFormat="1" ht="42.95" customHeight="1">
      <c r="A18" s="52"/>
      <c r="B18" s="42" t="s">
        <v>176</v>
      </c>
      <c r="C18" s="72"/>
      <c r="D18" s="81"/>
      <c r="E18" s="43" t="s">
        <v>90</v>
      </c>
      <c r="F18" s="45" t="s">
        <v>152</v>
      </c>
      <c r="G18" s="75"/>
      <c r="H18" s="45" t="s">
        <v>188</v>
      </c>
      <c r="I18" s="75"/>
      <c r="J18" s="45" t="s">
        <v>32</v>
      </c>
      <c r="K18" s="45" t="s">
        <v>157</v>
      </c>
      <c r="L18" s="47" t="s">
        <v>195</v>
      </c>
      <c r="M18" s="46" t="s">
        <v>5</v>
      </c>
      <c r="O18" s="4">
        <v>1</v>
      </c>
      <c r="P18" s="1" t="str">
        <f t="shared" si="0"/>
        <v>Yes</v>
      </c>
      <c r="Q18" s="4" t="str">
        <f t="shared" si="1"/>
        <v>Pass</v>
      </c>
    </row>
    <row r="19" spans="1:17" s="39" customFormat="1" ht="42.95" customHeight="1">
      <c r="A19" s="52"/>
      <c r="B19" s="42" t="s">
        <v>177</v>
      </c>
      <c r="C19" s="72"/>
      <c r="D19" s="82"/>
      <c r="E19" s="43" t="s">
        <v>91</v>
      </c>
      <c r="F19" s="45" t="s">
        <v>121</v>
      </c>
      <c r="G19" s="76"/>
      <c r="H19" s="45" t="s">
        <v>189</v>
      </c>
      <c r="I19" s="76"/>
      <c r="J19" s="45" t="s">
        <v>32</v>
      </c>
      <c r="K19" s="45" t="s">
        <v>122</v>
      </c>
      <c r="L19" s="47" t="s">
        <v>195</v>
      </c>
      <c r="M19" s="46" t="s">
        <v>5</v>
      </c>
      <c r="O19" s="4">
        <v>1</v>
      </c>
      <c r="P19" s="1" t="str">
        <f t="shared" si="0"/>
        <v>Yes</v>
      </c>
      <c r="Q19" s="4" t="str">
        <f t="shared" si="1"/>
        <v>Pass</v>
      </c>
    </row>
    <row r="20" spans="1:17" s="39" customFormat="1" ht="49.5" customHeight="1">
      <c r="A20" s="52"/>
      <c r="B20" s="42" t="s">
        <v>178</v>
      </c>
      <c r="C20" s="72"/>
      <c r="D20" s="83" t="s">
        <v>104</v>
      </c>
      <c r="E20" s="43" t="s">
        <v>92</v>
      </c>
      <c r="F20" s="44" t="s">
        <v>95</v>
      </c>
      <c r="G20" s="74" t="s">
        <v>107</v>
      </c>
      <c r="H20" s="45" t="s">
        <v>129</v>
      </c>
      <c r="I20" s="74" t="s">
        <v>127</v>
      </c>
      <c r="J20" s="45" t="s">
        <v>32</v>
      </c>
      <c r="K20" s="47" t="s">
        <v>93</v>
      </c>
      <c r="L20" s="47" t="s">
        <v>195</v>
      </c>
      <c r="M20" s="46" t="s">
        <v>5</v>
      </c>
      <c r="O20" s="4">
        <v>1</v>
      </c>
      <c r="P20" s="1" t="str">
        <f t="shared" si="0"/>
        <v>Yes</v>
      </c>
      <c r="Q20" s="4" t="str">
        <f t="shared" si="1"/>
        <v>Pass</v>
      </c>
    </row>
    <row r="21" spans="1:17" s="39" customFormat="1" ht="57" customHeight="1">
      <c r="A21" s="52"/>
      <c r="B21" s="42" t="s">
        <v>179</v>
      </c>
      <c r="C21" s="72"/>
      <c r="D21" s="84"/>
      <c r="E21" s="43" t="s">
        <v>137</v>
      </c>
      <c r="F21" s="44" t="s">
        <v>77</v>
      </c>
      <c r="G21" s="75"/>
      <c r="H21" s="45" t="s">
        <v>130</v>
      </c>
      <c r="I21" s="75"/>
      <c r="J21" s="45" t="s">
        <v>32</v>
      </c>
      <c r="K21" s="47" t="s">
        <v>108</v>
      </c>
      <c r="L21" s="47" t="s">
        <v>195</v>
      </c>
      <c r="M21" s="46" t="s">
        <v>5</v>
      </c>
      <c r="O21" s="4">
        <v>1</v>
      </c>
      <c r="P21" s="1" t="str">
        <f t="shared" si="0"/>
        <v>Yes</v>
      </c>
      <c r="Q21" s="4" t="str">
        <f t="shared" si="1"/>
        <v>Pass</v>
      </c>
    </row>
    <row r="22" spans="1:17" s="39" customFormat="1" ht="56.1" customHeight="1">
      <c r="A22" s="52"/>
      <c r="B22" s="42" t="s">
        <v>180</v>
      </c>
      <c r="C22" s="72"/>
      <c r="D22" s="84"/>
      <c r="E22" s="43" t="s">
        <v>144</v>
      </c>
      <c r="F22" s="45" t="s">
        <v>103</v>
      </c>
      <c r="G22" s="75"/>
      <c r="H22" s="45" t="s">
        <v>190</v>
      </c>
      <c r="I22" s="75"/>
      <c r="J22" s="45" t="s">
        <v>32</v>
      </c>
      <c r="K22" s="45" t="s">
        <v>120</v>
      </c>
      <c r="L22" s="47" t="s">
        <v>195</v>
      </c>
      <c r="M22" s="46" t="s">
        <v>5</v>
      </c>
      <c r="O22" s="4">
        <v>1</v>
      </c>
      <c r="P22" s="1" t="str">
        <f t="shared" si="0"/>
        <v>Yes</v>
      </c>
      <c r="Q22" s="4" t="str">
        <f t="shared" si="1"/>
        <v>Pass</v>
      </c>
    </row>
    <row r="23" spans="1:17" s="39" customFormat="1" ht="48.6" customHeight="1">
      <c r="A23" s="52"/>
      <c r="B23" s="42" t="s">
        <v>181</v>
      </c>
      <c r="C23" s="72"/>
      <c r="D23" s="84"/>
      <c r="E23" s="43" t="s">
        <v>145</v>
      </c>
      <c r="F23" s="45" t="s">
        <v>105</v>
      </c>
      <c r="G23" s="75"/>
      <c r="H23" s="45" t="s">
        <v>191</v>
      </c>
      <c r="I23" s="75"/>
      <c r="J23" s="45" t="s">
        <v>32</v>
      </c>
      <c r="K23" s="45" t="s">
        <v>123</v>
      </c>
      <c r="L23" s="47" t="s">
        <v>195</v>
      </c>
      <c r="M23" s="46" t="s">
        <v>5</v>
      </c>
      <c r="O23" s="4">
        <v>1</v>
      </c>
      <c r="P23" s="1" t="str">
        <f t="shared" si="0"/>
        <v>Yes</v>
      </c>
      <c r="Q23" s="4" t="str">
        <f t="shared" si="1"/>
        <v>Pass</v>
      </c>
    </row>
    <row r="24" spans="1:17" s="39" customFormat="1" ht="48" customHeight="1">
      <c r="A24" s="52"/>
      <c r="B24" s="42" t="s">
        <v>182</v>
      </c>
      <c r="C24" s="72"/>
      <c r="D24" s="84"/>
      <c r="E24" s="43" t="s">
        <v>146</v>
      </c>
      <c r="F24" s="45" t="s">
        <v>124</v>
      </c>
      <c r="G24" s="75"/>
      <c r="H24" s="45" t="s">
        <v>192</v>
      </c>
      <c r="I24" s="75"/>
      <c r="J24" s="45" t="s">
        <v>32</v>
      </c>
      <c r="K24" s="45" t="s">
        <v>125</v>
      </c>
      <c r="L24" s="47" t="s">
        <v>195</v>
      </c>
      <c r="M24" s="46" t="s">
        <v>5</v>
      </c>
      <c r="O24" s="4">
        <v>1</v>
      </c>
      <c r="P24" s="1" t="str">
        <f t="shared" si="0"/>
        <v>Yes</v>
      </c>
      <c r="Q24" s="4" t="str">
        <f t="shared" si="1"/>
        <v>Pass</v>
      </c>
    </row>
    <row r="25" spans="1:17" s="39" customFormat="1" ht="43.5" customHeight="1">
      <c r="A25" s="52"/>
      <c r="B25" s="42" t="s">
        <v>183</v>
      </c>
      <c r="C25" s="72"/>
      <c r="D25" s="85"/>
      <c r="E25" s="43" t="s">
        <v>147</v>
      </c>
      <c r="F25" s="45" t="s">
        <v>106</v>
      </c>
      <c r="G25" s="75"/>
      <c r="H25" s="45" t="s">
        <v>193</v>
      </c>
      <c r="I25" s="76"/>
      <c r="J25" s="45" t="s">
        <v>32</v>
      </c>
      <c r="K25" s="45" t="s">
        <v>126</v>
      </c>
      <c r="L25" s="47" t="s">
        <v>195</v>
      </c>
      <c r="M25" s="46" t="s">
        <v>5</v>
      </c>
      <c r="O25" s="4">
        <v>1</v>
      </c>
      <c r="P25" s="1" t="str">
        <f t="shared" si="0"/>
        <v>Yes</v>
      </c>
      <c r="Q25" s="4" t="str">
        <f t="shared" si="1"/>
        <v>Pass</v>
      </c>
    </row>
    <row r="26" spans="1:17" s="39" customFormat="1" ht="43.5" customHeight="1">
      <c r="A26" s="52"/>
      <c r="B26" s="42" t="s">
        <v>184</v>
      </c>
      <c r="C26" s="73"/>
      <c r="D26" s="61"/>
      <c r="E26" s="43" t="s">
        <v>159</v>
      </c>
      <c r="F26" s="45" t="s">
        <v>194</v>
      </c>
      <c r="G26" s="76"/>
      <c r="H26" s="45" t="s">
        <v>193</v>
      </c>
      <c r="I26" s="52"/>
      <c r="J26" s="45" t="s">
        <v>140</v>
      </c>
      <c r="K26" s="45" t="s">
        <v>158</v>
      </c>
      <c r="L26" s="47" t="s">
        <v>195</v>
      </c>
      <c r="M26" s="46" t="s">
        <v>5</v>
      </c>
      <c r="O26" s="4">
        <v>1</v>
      </c>
      <c r="P26" s="1" t="str">
        <f t="shared" si="0"/>
        <v>Yes</v>
      </c>
      <c r="Q26" s="4" t="str">
        <f t="shared" si="1"/>
        <v>Pass</v>
      </c>
    </row>
  </sheetData>
  <autoFilter ref="A1:Q1" xr:uid="{656BE20B-4F23-4F24-AD28-5C9905667816}"/>
  <mergeCells count="14">
    <mergeCell ref="C2:C26"/>
    <mergeCell ref="G8:G13"/>
    <mergeCell ref="G14:G19"/>
    <mergeCell ref="G20:G26"/>
    <mergeCell ref="N1:N3"/>
    <mergeCell ref="D2:D6"/>
    <mergeCell ref="D8:D12"/>
    <mergeCell ref="D14:D19"/>
    <mergeCell ref="I2:I6"/>
    <mergeCell ref="I8:I12"/>
    <mergeCell ref="I14:I19"/>
    <mergeCell ref="I20:I25"/>
    <mergeCell ref="D20:D25"/>
    <mergeCell ref="G2:G7"/>
  </mergeCells>
  <phoneticPr fontId="2" type="noConversion"/>
  <conditionalFormatting sqref="Q2:Q26">
    <cfRule type="containsText" dxfId="1" priority="5" operator="containsText" text="Pass">
      <formula>NOT(ISERROR(SEARCH("Pass",Q2)))</formula>
    </cfRule>
    <cfRule type="containsText" dxfId="0" priority="6" operator="containsText" text="Fail">
      <formula>NOT(ISERROR(SEARCH("Fail",Q2)))</formula>
    </cfRule>
  </conditionalFormatting>
  <dataValidations count="3">
    <dataValidation type="list" allowBlank="1" showInputMessage="1" showErrorMessage="1" sqref="P1 P27:P1048576" xr:uid="{F4C580C3-8EDD-4CAD-ADC9-8F3CB5A8FAB3}">
      <formula1>"Yes, No"</formula1>
    </dataValidation>
    <dataValidation type="list" allowBlank="1" showInputMessage="1" showErrorMessage="1" sqref="J2:J5" xr:uid="{B11C1DCF-E29E-4537-9A02-153E7ED28AC1}">
      <formula1>"PTC,NTC"</formula1>
    </dataValidation>
    <dataValidation type="list" allowBlank="1" showInputMessage="1" showErrorMessage="1" sqref="M2:M26" xr:uid="{42FE566A-3474-4B89-BA68-F0889A403E15}">
      <formula1>"Pass,Fail,Pending,Blocked,ND,PI"</formula1>
    </dataValidation>
  </dataValidations>
  <pageMargins left="0.7" right="0.7" top="0.75" bottom="0.75" header="0.3" footer="0.3"/>
  <pageSetup orientation="portrait" r:id="rId1"/>
  <headerFooter>
    <oddFooter>&amp;L&amp;1#&amp;"Calibri"&amp;8&amp;K000000Sensitivity: MTN Group - Internal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4978F8-C75C-40D9-AF8E-DFF6B8BD0D7F}">
  <dimension ref="B22:L147"/>
  <sheetViews>
    <sheetView topLeftCell="B1" workbookViewId="0">
      <selection activeCell="B147" sqref="B147"/>
    </sheetView>
  </sheetViews>
  <sheetFormatPr defaultRowHeight="15"/>
  <sheetData>
    <row r="22" spans="12:12">
      <c r="L22" s="55"/>
    </row>
    <row r="56" spans="2:2">
      <c r="B56" t="s">
        <v>109</v>
      </c>
    </row>
    <row r="93" spans="2:2">
      <c r="B93" t="s">
        <v>110</v>
      </c>
    </row>
    <row r="147" spans="2:2">
      <c r="B147" t="s">
        <v>143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DCC7B0-6487-4C88-8375-388AA7707BB2}">
  <dimension ref="B9:S68"/>
  <sheetViews>
    <sheetView topLeftCell="A40" workbookViewId="0">
      <selection activeCell="B89" sqref="B89"/>
    </sheetView>
  </sheetViews>
  <sheetFormatPr defaultRowHeight="15"/>
  <sheetData>
    <row r="9" spans="2:9">
      <c r="B9" s="87" t="s">
        <v>151</v>
      </c>
      <c r="C9" s="87"/>
      <c r="D9" s="87"/>
      <c r="E9" s="87"/>
      <c r="F9" s="87"/>
      <c r="G9" s="87"/>
      <c r="H9" s="87"/>
      <c r="I9" s="87"/>
    </row>
    <row r="30" spans="2:19">
      <c r="B30" s="86" t="s">
        <v>150</v>
      </c>
      <c r="C30" s="86"/>
      <c r="D30" s="86"/>
      <c r="E30" s="86"/>
      <c r="F30" s="86"/>
      <c r="G30" s="86"/>
      <c r="H30" s="86"/>
      <c r="I30" s="86"/>
      <c r="M30" s="86" t="s">
        <v>149</v>
      </c>
      <c r="N30" s="86"/>
      <c r="O30" s="86"/>
      <c r="P30" s="86"/>
      <c r="Q30" s="86"/>
      <c r="R30" s="86"/>
      <c r="S30" s="86"/>
    </row>
    <row r="49" spans="2:16">
      <c r="B49" s="86" t="s">
        <v>153</v>
      </c>
      <c r="C49" s="86"/>
      <c r="D49" s="86"/>
      <c r="E49" s="86"/>
      <c r="L49" s="86" t="s">
        <v>154</v>
      </c>
      <c r="M49" s="86"/>
      <c r="N49" s="86"/>
      <c r="O49" s="86"/>
      <c r="P49" s="86"/>
    </row>
    <row r="68" spans="2:10">
      <c r="B68" s="86" t="s">
        <v>155</v>
      </c>
      <c r="C68" s="86"/>
      <c r="D68" s="86"/>
      <c r="E68" s="86"/>
      <c r="F68" s="86"/>
      <c r="G68" s="86"/>
      <c r="H68" s="86"/>
      <c r="I68" s="86"/>
      <c r="J68" s="86"/>
    </row>
  </sheetData>
  <mergeCells count="6">
    <mergeCell ref="B68:J68"/>
    <mergeCell ref="M30:S30"/>
    <mergeCell ref="B30:I30"/>
    <mergeCell ref="B9:I9"/>
    <mergeCell ref="B49:E49"/>
    <mergeCell ref="L49:P49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398834-EA33-45B6-AB95-49C08EBA9DBC}">
  <dimension ref="A1:L5"/>
  <sheetViews>
    <sheetView zoomScale="80" zoomScaleNormal="80" workbookViewId="0">
      <selection activeCell="G2" sqref="G2"/>
    </sheetView>
  </sheetViews>
  <sheetFormatPr defaultColWidth="8.85546875" defaultRowHeight="15"/>
  <cols>
    <col min="1" max="1" width="7.28515625" style="3" customWidth="1"/>
    <col min="2" max="2" width="32.42578125" style="3" customWidth="1"/>
    <col min="3" max="3" width="43.42578125" style="23" customWidth="1"/>
    <col min="4" max="4" width="46.5703125" style="23" customWidth="1"/>
    <col min="5" max="5" width="18" style="3" customWidth="1"/>
    <col min="6" max="6" width="16.7109375" style="3" customWidth="1"/>
    <col min="7" max="7" width="16.140625" style="3" customWidth="1"/>
    <col min="8" max="9" width="15.5703125" style="3" bestFit="1" customWidth="1"/>
    <col min="10" max="10" width="38.140625" style="22" customWidth="1"/>
    <col min="11" max="11" width="19.85546875" style="3" customWidth="1"/>
    <col min="12" max="16384" width="8.85546875" style="3"/>
  </cols>
  <sheetData>
    <row r="1" spans="1:12" s="21" customFormat="1" ht="27" customHeight="1">
      <c r="A1" s="20" t="s">
        <v>26</v>
      </c>
      <c r="B1" s="20" t="s">
        <v>11</v>
      </c>
      <c r="C1" s="24" t="s">
        <v>3</v>
      </c>
      <c r="D1" s="20" t="s">
        <v>12</v>
      </c>
      <c r="E1" s="20" t="s">
        <v>13</v>
      </c>
      <c r="F1" s="20" t="s">
        <v>14</v>
      </c>
      <c r="G1" s="20" t="s">
        <v>15</v>
      </c>
      <c r="H1" s="20" t="s">
        <v>16</v>
      </c>
      <c r="I1" s="20" t="s">
        <v>17</v>
      </c>
      <c r="J1" s="20" t="s">
        <v>18</v>
      </c>
      <c r="K1" s="20" t="s">
        <v>19</v>
      </c>
      <c r="L1" s="20" t="s">
        <v>25</v>
      </c>
    </row>
    <row r="2" spans="1:12">
      <c r="A2" s="2">
        <v>1</v>
      </c>
      <c r="B2" s="8" t="s">
        <v>94</v>
      </c>
      <c r="C2" s="19"/>
      <c r="D2" s="17"/>
      <c r="E2" s="2"/>
      <c r="F2" s="18"/>
      <c r="G2" s="2" t="s">
        <v>41</v>
      </c>
      <c r="H2" s="2"/>
      <c r="I2" s="2"/>
      <c r="J2" s="1"/>
      <c r="K2" s="18"/>
      <c r="L2" s="2"/>
    </row>
    <row r="3" spans="1:12">
      <c r="A3" s="2">
        <v>2</v>
      </c>
      <c r="B3" s="57" t="s">
        <v>99</v>
      </c>
      <c r="C3" s="19"/>
      <c r="D3" s="17"/>
      <c r="E3" s="2"/>
      <c r="F3" s="18"/>
      <c r="G3" s="2" t="s">
        <v>41</v>
      </c>
      <c r="H3" s="2"/>
      <c r="I3" s="2"/>
      <c r="J3" s="17"/>
      <c r="K3" s="18"/>
      <c r="L3" s="2"/>
    </row>
    <row r="4" spans="1:12" ht="28.5">
      <c r="A4" s="2">
        <v>3</v>
      </c>
      <c r="B4" s="56" t="s">
        <v>102</v>
      </c>
      <c r="C4" s="17"/>
      <c r="D4" s="17"/>
      <c r="E4" s="2"/>
      <c r="F4" s="18"/>
      <c r="G4" s="2" t="s">
        <v>41</v>
      </c>
      <c r="H4" s="2"/>
      <c r="I4" s="2"/>
      <c r="J4" s="17"/>
      <c r="K4" s="18"/>
      <c r="L4" s="2"/>
    </row>
    <row r="5" spans="1:12">
      <c r="A5" s="2">
        <v>4</v>
      </c>
      <c r="B5" s="56" t="s">
        <v>104</v>
      </c>
      <c r="C5" s="17"/>
      <c r="D5" s="17"/>
      <c r="E5" s="2"/>
      <c r="F5" s="18"/>
      <c r="G5" s="2" t="s">
        <v>41</v>
      </c>
      <c r="H5" s="2"/>
      <c r="I5" s="1"/>
      <c r="J5" s="17"/>
      <c r="K5" s="2"/>
      <c r="L5" s="2"/>
    </row>
  </sheetData>
  <autoFilter ref="A1:K1" xr:uid="{07398834-EA33-45B6-AB95-49C08EBA9DBC}"/>
  <phoneticPr fontId="2" type="noConversion"/>
  <dataValidations count="1">
    <dataValidation type="list" allowBlank="1" showInputMessage="1" showErrorMessage="1" sqref="G1:G1048576" xr:uid="{41C7BF85-9365-4B3B-9904-FF3391828D9F}">
      <formula1>"Open,Closed"</formula1>
    </dataValidation>
  </dataValidations>
  <pageMargins left="0.7" right="0.7" top="0.75" bottom="0.75" header="0.3" footer="0.3"/>
  <pageSetup orientation="portrait" r:id="rId1"/>
  <headerFooter>
    <oddFooter>&amp;L&amp;"Calibri"&amp;11&amp;K000000_x000D_&amp;1#&amp;"Calibri"&amp;8&amp;K000000Sensitivity: MTN Group - Internal</oddFoot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A2C7EDC58906241804F13A98E8E6326" ma:contentTypeVersion="13" ma:contentTypeDescription="Create a new document." ma:contentTypeScope="" ma:versionID="e8ce7123c74641c6edca8346f339a8b4">
  <xsd:schema xmlns:xsd="http://www.w3.org/2001/XMLSchema" xmlns:xs="http://www.w3.org/2001/XMLSchema" xmlns:p="http://schemas.microsoft.com/office/2006/metadata/properties" xmlns:ns3="f4672e32-76fb-4a20-93f3-50ef001b592b" xmlns:ns4="9f27382f-b316-48cc-b51f-754cdb3e147b" targetNamespace="http://schemas.microsoft.com/office/2006/metadata/properties" ma:root="true" ma:fieldsID="2f8869937edbd5fc10ebb8245c0deb76" ns3:_="" ns4:_="">
    <xsd:import namespace="f4672e32-76fb-4a20-93f3-50ef001b592b"/>
    <xsd:import namespace="9f27382f-b316-48cc-b51f-754cdb3e147b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DateTaken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AutoKeyPoints" minOccurs="0"/>
                <xsd:element ref="ns3:MediaServiceKeyPoints" minOccurs="0"/>
                <xsd:element ref="ns3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4672e32-76fb-4a20-93f3-50ef001b592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3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8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9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f27382f-b316-48cc-b51f-754cdb3e147b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2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6FB4F53B-4C1F-41A8-9A27-78C5DCA0B9CF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D13612CF-A956-4629-9069-082A71E8EDEB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00FFA851-3920-4F38-BEAA-71D0E3A1962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f4672e32-76fb-4a20-93f3-50ef001b592b"/>
    <ds:schemaRef ds:uri="9f27382f-b316-48cc-b51f-754cdb3e147b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Instruction</vt:lpstr>
      <vt:lpstr>Summary Report</vt:lpstr>
      <vt:lpstr>IMEI Request approval &amp; IMEI Up</vt:lpstr>
      <vt:lpstr>PTC Screenshot</vt:lpstr>
      <vt:lpstr>NTC Screenshot</vt:lpstr>
      <vt:lpstr>Defects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Abdulganiu Onawunreyi Yusuff (APMEA - iDEAS-AEM)</dc:creator>
  <cp:lastModifiedBy>Michael (MTN)</cp:lastModifiedBy>
  <dcterms:created xsi:type="dcterms:W3CDTF">2022-02-08T08:46:36Z</dcterms:created>
  <dcterms:modified xsi:type="dcterms:W3CDTF">2023-07-05T09:00:26Z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0x010100EA2C7EDC58906241804F13A98E8E6326</vt:lpwstr>
  </property>
  <property fmtid="{D5CDD505-2E9C-101B-9397-08002B2CF9AE}" pid="3" name="MSIP_Label_bf4c9966-fbee-4eea-85be-cefde75077eb_Enabled">
    <vt:lpwstr>true</vt:lpwstr>
  </property>
  <property fmtid="{D5CDD505-2E9C-101B-9397-08002B2CF9AE}" pid="4" name="MSIP_Label_bf4c9966-fbee-4eea-85be-cefde75077eb_SetDate">
    <vt:lpwstr>2022-08-15T07:35:33Z</vt:lpwstr>
  </property>
  <property fmtid="{D5CDD505-2E9C-101B-9397-08002B2CF9AE}" pid="5" name="MSIP_Label_bf4c9966-fbee-4eea-85be-cefde75077eb_Method">
    <vt:lpwstr>Privileged</vt:lpwstr>
  </property>
  <property fmtid="{D5CDD505-2E9C-101B-9397-08002B2CF9AE}" pid="6" name="MSIP_Label_bf4c9966-fbee-4eea-85be-cefde75077eb_Name">
    <vt:lpwstr>Public</vt:lpwstr>
  </property>
  <property fmtid="{D5CDD505-2E9C-101B-9397-08002B2CF9AE}" pid="7" name="MSIP_Label_bf4c9966-fbee-4eea-85be-cefde75077eb_SiteId">
    <vt:lpwstr>258ac4e4-146a-411e-9dc8-79a9e12fd6da</vt:lpwstr>
  </property>
  <property fmtid="{D5CDD505-2E9C-101B-9397-08002B2CF9AE}" pid="8" name="MSIP_Label_bf4c9966-fbee-4eea-85be-cefde75077eb_ActionId">
    <vt:lpwstr>371a0933-0fd2-4e02-b993-7d1da1f3d12d</vt:lpwstr>
  </property>
  <property fmtid="{D5CDD505-2E9C-101B-9397-08002B2CF9AE}" pid="9" name="MSIP_Label_bf4c9966-fbee-4eea-85be-cefde75077eb_ContentBits">
    <vt:lpwstr>2</vt:lpwstr>
  </property>
  <property fmtid="{D5CDD505-2E9C-101B-9397-08002B2CF9AE}" pid="10" name="MSIP_Label_34ed600f-8faa-4fc6-83f6-65766e528114_Enabled">
    <vt:lpwstr>true</vt:lpwstr>
  </property>
  <property fmtid="{D5CDD505-2E9C-101B-9397-08002B2CF9AE}" pid="11" name="MSIP_Label_34ed600f-8faa-4fc6-83f6-65766e528114_SetDate">
    <vt:lpwstr>2022-11-18T12:35:06Z</vt:lpwstr>
  </property>
  <property fmtid="{D5CDD505-2E9C-101B-9397-08002B2CF9AE}" pid="12" name="MSIP_Label_34ed600f-8faa-4fc6-83f6-65766e528114_Method">
    <vt:lpwstr>Privileged</vt:lpwstr>
  </property>
  <property fmtid="{D5CDD505-2E9C-101B-9397-08002B2CF9AE}" pid="13" name="MSIP_Label_34ed600f-8faa-4fc6-83f6-65766e528114_Name">
    <vt:lpwstr>MTN Group - Internal</vt:lpwstr>
  </property>
  <property fmtid="{D5CDD505-2E9C-101B-9397-08002B2CF9AE}" pid="14" name="MSIP_Label_34ed600f-8faa-4fc6-83f6-65766e528114_SiteId">
    <vt:lpwstr>c9b9cb50-3644-4db4-a267-fa84df2f4ceb</vt:lpwstr>
  </property>
  <property fmtid="{D5CDD505-2E9C-101B-9397-08002B2CF9AE}" pid="15" name="MSIP_Label_34ed600f-8faa-4fc6-83f6-65766e528114_ActionId">
    <vt:lpwstr>59ca67be-b97f-4bac-a475-3b56502600b7</vt:lpwstr>
  </property>
  <property fmtid="{D5CDD505-2E9C-101B-9397-08002B2CF9AE}" pid="16" name="MSIP_Label_34ed600f-8faa-4fc6-83f6-65766e528114_ContentBits">
    <vt:lpwstr>2</vt:lpwstr>
  </property>
</Properties>
</file>